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6050-$\02 一時保存用\K6-7 住宅政策\K6-7-04 サービス付き高齢者向け住宅\02 登録関係書類\R5 新規登録\説明資料（事業者向け）R2.4～\HP\"/>
    </mc:Choice>
  </mc:AlternateContent>
  <bookViews>
    <workbookView xWindow="0" yWindow="0" windowWidth="19200" windowHeight="6250"/>
  </bookViews>
  <sheets>
    <sheet name="バリフリ【本則基準】" sheetId="1" r:id="rId1"/>
  </sheets>
  <definedNames>
    <definedName name="_xlnm.Print_Area" localSheetId="0">バリフリ【本則基準】!$B$2:$AC$313</definedName>
    <definedName name="_xlnm.Print_Titles" localSheetId="0">バリフリ【本則基準】!$9:$9</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98" i="1" l="1"/>
  <c r="AJ297" i="1"/>
  <c r="AE297" i="1"/>
  <c r="AE296" i="1"/>
  <c r="AE295" i="1"/>
  <c r="AH295" i="1" s="1"/>
  <c r="AJ293" i="1"/>
  <c r="AE293" i="1"/>
  <c r="AJ292" i="1"/>
  <c r="AE292" i="1"/>
  <c r="Y292" i="1"/>
  <c r="AJ291" i="1"/>
  <c r="AE291" i="1"/>
  <c r="AH290" i="1" s="1"/>
  <c r="AE290" i="1"/>
  <c r="AJ289" i="1"/>
  <c r="AE289" i="1"/>
  <c r="AJ288" i="1"/>
  <c r="AE288" i="1"/>
  <c r="AH288" i="1" s="1"/>
  <c r="AJ287" i="1"/>
  <c r="AE287" i="1"/>
  <c r="AJ286" i="1"/>
  <c r="AE286" i="1"/>
  <c r="AH285" i="1" s="1"/>
  <c r="AE285" i="1"/>
  <c r="AJ282" i="1"/>
  <c r="AJ281" i="1"/>
  <c r="AE281" i="1"/>
  <c r="AJ280" i="1"/>
  <c r="AE280" i="1"/>
  <c r="AH279" i="1"/>
  <c r="AE279" i="1"/>
  <c r="AE278" i="1"/>
  <c r="AE277" i="1"/>
  <c r="AE276" i="1"/>
  <c r="AH276" i="1" s="1"/>
  <c r="AE275" i="1"/>
  <c r="AE274" i="1"/>
  <c r="AH273" i="1"/>
  <c r="AE273" i="1"/>
  <c r="AE272" i="1"/>
  <c r="AE271" i="1"/>
  <c r="AJ270" i="1"/>
  <c r="AE270" i="1"/>
  <c r="AH270" i="1" s="1"/>
  <c r="AE269" i="1"/>
  <c r="AE268" i="1"/>
  <c r="AH267" i="1" s="1"/>
  <c r="AJ267" i="1"/>
  <c r="AE267" i="1"/>
  <c r="AE266" i="1"/>
  <c r="AE265" i="1"/>
  <c r="AH264" i="1" s="1"/>
  <c r="AE264" i="1"/>
  <c r="AE263" i="1"/>
  <c r="AE262" i="1"/>
  <c r="AH261" i="1" s="1"/>
  <c r="AE261" i="1"/>
  <c r="AE259" i="1"/>
  <c r="AE258" i="1"/>
  <c r="AH256" i="1" s="1"/>
  <c r="AE256" i="1"/>
  <c r="AJ254" i="1"/>
  <c r="AJ252" i="1"/>
  <c r="AJ251" i="1"/>
  <c r="AJ250" i="1"/>
  <c r="AE249" i="1"/>
  <c r="AE248" i="1"/>
  <c r="AH247" i="1" s="1"/>
  <c r="AE247" i="1"/>
  <c r="AE246" i="1"/>
  <c r="AE245" i="1"/>
  <c r="AH244" i="1" s="1"/>
  <c r="AE244" i="1"/>
  <c r="AE242" i="1"/>
  <c r="AE241" i="1"/>
  <c r="AJ240" i="1"/>
  <c r="AE240" i="1"/>
  <c r="AH241" i="1" s="1"/>
  <c r="AJ239" i="1"/>
  <c r="AE239" i="1"/>
  <c r="Y239" i="1"/>
  <c r="AJ238" i="1"/>
  <c r="AE238" i="1"/>
  <c r="AH237" i="1" s="1"/>
  <c r="AE237" i="1"/>
  <c r="AE236" i="1"/>
  <c r="AE235" i="1"/>
  <c r="AE234" i="1"/>
  <c r="AE233" i="1"/>
  <c r="AH233" i="1" s="1"/>
  <c r="AJ231" i="1"/>
  <c r="AJ230" i="1"/>
  <c r="AJ229" i="1"/>
  <c r="AJ228" i="1"/>
  <c r="AJ227" i="1"/>
  <c r="AE225" i="1"/>
  <c r="AE224" i="1"/>
  <c r="AE223" i="1"/>
  <c r="AH223" i="1" s="1"/>
  <c r="AE220" i="1"/>
  <c r="AE219" i="1"/>
  <c r="AH219" i="1" s="1"/>
  <c r="AE216" i="1"/>
  <c r="AH215" i="1" s="1"/>
  <c r="AE215" i="1"/>
  <c r="AJ213" i="1"/>
  <c r="AE213" i="1"/>
  <c r="AJ212" i="1"/>
  <c r="AE212" i="1"/>
  <c r="AH211" i="1"/>
  <c r="AE211" i="1"/>
  <c r="AJ209" i="1"/>
  <c r="AE209" i="1"/>
  <c r="AJ208" i="1"/>
  <c r="AE208" i="1"/>
  <c r="AH207" i="1"/>
  <c r="AE207" i="1"/>
  <c r="AJ205" i="1"/>
  <c r="AJ204" i="1"/>
  <c r="Y204" i="1"/>
  <c r="AJ203" i="1"/>
  <c r="AE202" i="1"/>
  <c r="AE201" i="1"/>
  <c r="AH200" i="1"/>
  <c r="AE200" i="1"/>
  <c r="AJ198" i="1"/>
  <c r="AE198" i="1"/>
  <c r="AJ197" i="1"/>
  <c r="AE197" i="1"/>
  <c r="AE196" i="1"/>
  <c r="AH196" i="1" s="1"/>
  <c r="AE195" i="1"/>
  <c r="AE194" i="1"/>
  <c r="AH193" i="1"/>
  <c r="AE193" i="1"/>
  <c r="AE192" i="1"/>
  <c r="AE191" i="1"/>
  <c r="AE190" i="1"/>
  <c r="AH190" i="1" s="1"/>
  <c r="AE189" i="1"/>
  <c r="AE188" i="1"/>
  <c r="AH187" i="1"/>
  <c r="AE187" i="1"/>
  <c r="AJ185" i="1"/>
  <c r="AE185" i="1"/>
  <c r="AE184" i="1"/>
  <c r="AH184" i="1" s="1"/>
  <c r="AJ182" i="1"/>
  <c r="AE182" i="1"/>
  <c r="AH181" i="1"/>
  <c r="AE181" i="1"/>
  <c r="AJ179" i="1"/>
  <c r="AE179" i="1"/>
  <c r="AE178" i="1"/>
  <c r="AH178" i="1" s="1"/>
  <c r="AE177" i="1"/>
  <c r="AE176" i="1"/>
  <c r="AH176" i="1" s="1"/>
  <c r="AE175" i="1"/>
  <c r="AE174" i="1"/>
  <c r="AE173" i="1"/>
  <c r="AH173" i="1" s="1"/>
  <c r="AE172" i="1"/>
  <c r="AJ171" i="1"/>
  <c r="AE171" i="1"/>
  <c r="AJ170" i="1"/>
  <c r="AH170" i="1"/>
  <c r="AE170" i="1"/>
  <c r="AJ169" i="1"/>
  <c r="AJ168" i="1"/>
  <c r="AJ167" i="1"/>
  <c r="AE167" i="1"/>
  <c r="AE166" i="1"/>
  <c r="AF165" i="1"/>
  <c r="AF164" i="1"/>
  <c r="AJ163" i="1" s="1"/>
  <c r="AF163" i="1"/>
  <c r="AE163" i="1"/>
  <c r="AH163" i="1" s="1"/>
  <c r="AJ161" i="1"/>
  <c r="AJ160" i="1"/>
  <c r="AJ159" i="1"/>
  <c r="AJ158" i="1"/>
  <c r="AE158" i="1"/>
  <c r="AE157" i="1"/>
  <c r="AF156" i="1"/>
  <c r="AF155" i="1"/>
  <c r="AF154" i="1"/>
  <c r="AJ154" i="1" s="1"/>
  <c r="AE154" i="1"/>
  <c r="AH154" i="1" s="1"/>
  <c r="AJ152" i="1"/>
  <c r="AJ151" i="1"/>
  <c r="AJ150" i="1"/>
  <c r="AJ149" i="1"/>
  <c r="AE149" i="1"/>
  <c r="AE148" i="1"/>
  <c r="AF147" i="1"/>
  <c r="AF146" i="1"/>
  <c r="AJ145" i="1" s="1"/>
  <c r="AF145" i="1"/>
  <c r="AE145" i="1"/>
  <c r="AH145" i="1" s="1"/>
  <c r="AE141" i="1"/>
  <c r="AE140" i="1"/>
  <c r="AH139" i="1"/>
  <c r="AE139" i="1"/>
  <c r="AE137" i="1"/>
  <c r="AE136" i="1"/>
  <c r="AE135" i="1"/>
  <c r="AE134" i="1"/>
  <c r="AH134" i="1" s="1"/>
  <c r="AE133" i="1"/>
  <c r="AE132" i="1"/>
  <c r="AE131" i="1"/>
  <c r="AH130" i="1" s="1"/>
  <c r="AE130" i="1"/>
  <c r="AE129" i="1"/>
  <c r="AE128" i="1"/>
  <c r="AH127" i="1"/>
  <c r="AE127" i="1"/>
  <c r="AE126" i="1"/>
  <c r="AH125" i="1" s="1"/>
  <c r="AE125" i="1"/>
  <c r="AJ124" i="1"/>
  <c r="AE124" i="1"/>
  <c r="AJ123" i="1"/>
  <c r="AE123" i="1"/>
  <c r="AJ122" i="1"/>
  <c r="AE122" i="1"/>
  <c r="AH121" i="1" s="1"/>
  <c r="AE121" i="1"/>
  <c r="AE118" i="1"/>
  <c r="AE117" i="1"/>
  <c r="AE116" i="1"/>
  <c r="AH116" i="1" s="1"/>
  <c r="AF114" i="1"/>
  <c r="AF113" i="1"/>
  <c r="AF112" i="1"/>
  <c r="AF111" i="1"/>
  <c r="AF110" i="1"/>
  <c r="AJ110" i="1" s="1"/>
  <c r="AJ107" i="1"/>
  <c r="AJ106" i="1"/>
  <c r="Y106" i="1"/>
  <c r="AJ105" i="1"/>
  <c r="AE104" i="1"/>
  <c r="AH101" i="1" s="1"/>
  <c r="AJ103" i="1"/>
  <c r="AH103" i="1"/>
  <c r="AE103" i="1"/>
  <c r="AE102" i="1"/>
  <c r="AE101" i="1"/>
  <c r="AJ99" i="1"/>
  <c r="AF99" i="1"/>
  <c r="AF98" i="1"/>
  <c r="AE98" i="1"/>
  <c r="AH97" i="1"/>
  <c r="AF97" i="1"/>
  <c r="AJ98" i="1" s="1"/>
  <c r="AE97" i="1"/>
  <c r="AF96" i="1"/>
  <c r="AE96" i="1"/>
  <c r="AF95" i="1"/>
  <c r="AE95" i="1"/>
  <c r="AF94" i="1" s="1"/>
  <c r="AE94" i="1"/>
  <c r="AH94" i="1" s="1"/>
  <c r="AF91" i="1"/>
  <c r="AF90" i="1"/>
  <c r="AF89" i="1"/>
  <c r="AF88" i="1"/>
  <c r="AG88" i="1" s="1"/>
  <c r="AJ88" i="1" s="1"/>
  <c r="AE88" i="1"/>
  <c r="AH87" i="1"/>
  <c r="AE87" i="1"/>
  <c r="AG85" i="1"/>
  <c r="AH84" i="1"/>
  <c r="AG84" i="1"/>
  <c r="AJ83" i="1"/>
  <c r="AI83" i="1"/>
  <c r="AG83" i="1"/>
  <c r="AJ82" i="1"/>
  <c r="AJ81" i="1"/>
  <c r="AE81" i="1"/>
  <c r="AJ80" i="1"/>
  <c r="AE80" i="1"/>
  <c r="AJ79" i="1"/>
  <c r="AE79" i="1"/>
  <c r="AE78" i="1"/>
  <c r="AH78" i="1" s="1"/>
  <c r="AJ76" i="1"/>
  <c r="AF76" i="1"/>
  <c r="AJ75" i="1"/>
  <c r="AF75" i="1"/>
  <c r="AE75" i="1"/>
  <c r="AE74" i="1"/>
  <c r="AJ73" i="1"/>
  <c r="AH73" i="1"/>
  <c r="AF73" i="1"/>
  <c r="AE73" i="1"/>
  <c r="AF71" i="1"/>
  <c r="AF70" i="1"/>
  <c r="AJ70" i="1" s="1"/>
  <c r="AJ69" i="1"/>
  <c r="AF69" i="1"/>
  <c r="AF68" i="1"/>
  <c r="AJ68" i="1" s="1"/>
  <c r="AE68" i="1"/>
  <c r="AF67" i="1"/>
  <c r="AJ67" i="1" s="1"/>
  <c r="AE67" i="1"/>
  <c r="AH66" i="1"/>
  <c r="AE66" i="1"/>
  <c r="AF65" i="1"/>
  <c r="AH65" i="1" s="1"/>
  <c r="AE65" i="1"/>
  <c r="AF64" i="1"/>
  <c r="AE64" i="1"/>
  <c r="AH64" i="1" s="1"/>
  <c r="AF63" i="1"/>
  <c r="AE63" i="1"/>
  <c r="AF61" i="1" s="1"/>
  <c r="AF62" i="1"/>
  <c r="AE62" i="1"/>
  <c r="AE61" i="1"/>
  <c r="AH61" i="1" s="1"/>
  <c r="AF58" i="1"/>
  <c r="AF57" i="1"/>
  <c r="AF56" i="1"/>
  <c r="AE56" i="1"/>
  <c r="AH55" i="1" s="1"/>
  <c r="AF55" i="1"/>
  <c r="AG55" i="1" s="1"/>
  <c r="AJ55" i="1" s="1"/>
  <c r="AE55" i="1"/>
  <c r="AE50" i="1"/>
  <c r="AH49" i="1"/>
  <c r="AE49" i="1"/>
  <c r="AE48" i="1"/>
  <c r="AE47" i="1"/>
  <c r="AH47" i="1" s="1"/>
  <c r="AE46" i="1"/>
  <c r="AH45" i="1"/>
  <c r="AE45" i="1"/>
  <c r="AE44" i="1"/>
  <c r="AH43" i="1" s="1"/>
  <c r="AE43" i="1"/>
  <c r="AE41" i="1"/>
  <c r="AE40" i="1"/>
  <c r="AH40" i="1" s="1"/>
  <c r="AE39" i="1"/>
  <c r="AE38" i="1"/>
  <c r="AH38" i="1" s="1"/>
  <c r="AE36" i="1"/>
  <c r="AE35" i="1"/>
  <c r="AH35" i="1" s="1"/>
  <c r="AE34" i="1"/>
  <c r="AE33" i="1"/>
  <c r="AH33" i="1" s="1"/>
  <c r="AE32" i="1"/>
  <c r="AH31" i="1"/>
  <c r="AE31" i="1"/>
  <c r="AE29" i="1"/>
  <c r="AE28" i="1"/>
  <c r="AH28" i="1" s="1"/>
  <c r="AE27" i="1"/>
  <c r="AH26" i="1"/>
  <c r="AF26" i="1"/>
  <c r="AJ28" i="1" s="1"/>
  <c r="AE26" i="1"/>
  <c r="AE25" i="1"/>
  <c r="AE24" i="1"/>
  <c r="AH24" i="1" s="1"/>
  <c r="AE23" i="1"/>
  <c r="AH22" i="1"/>
  <c r="AF22" i="1"/>
  <c r="AJ24" i="1" s="1"/>
  <c r="AE22" i="1"/>
  <c r="AE20" i="1"/>
  <c r="AE19" i="1"/>
  <c r="AH19" i="1" s="1"/>
  <c r="AE18" i="1"/>
  <c r="AE17" i="1"/>
  <c r="AH17" i="1" s="1"/>
  <c r="AE15" i="1"/>
  <c r="AH14" i="1" s="1"/>
  <c r="AE14" i="1"/>
  <c r="AE12" i="1"/>
  <c r="AE11" i="1"/>
  <c r="AH11" i="1" s="1"/>
  <c r="AJ96" i="1" l="1"/>
  <c r="AJ95" i="1"/>
  <c r="AJ62" i="1"/>
  <c r="AJ63" i="1"/>
</calcChain>
</file>

<file path=xl/sharedStrings.xml><?xml version="1.0" encoding="utf-8"?>
<sst xmlns="http://schemas.openxmlformats.org/spreadsheetml/2006/main" count="1798" uniqueCount="417">
  <si>
    <t>別紙2①</t>
    <rPh sb="0" eb="2">
      <t>ベッシ</t>
    </rPh>
    <phoneticPr fontId="5"/>
  </si>
  <si>
    <r>
      <t>加齢対応構造等のチェックリスト</t>
    </r>
    <r>
      <rPr>
        <sz val="14"/>
        <color indexed="8"/>
        <rFont val="ＭＳ Ｐゴシック"/>
        <family val="3"/>
      </rPr>
      <t xml:space="preserve">
</t>
    </r>
    <r>
      <rPr>
        <sz val="12"/>
        <color indexed="8"/>
        <rFont val="ＭＳ Ｐゴシック"/>
        <family val="3"/>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5"/>
  </si>
  <si>
    <t>１．申請事業の内容</t>
    <rPh sb="2" eb="4">
      <t>シンセイ</t>
    </rPh>
    <rPh sb="4" eb="6">
      <t>ジギョウ</t>
    </rPh>
    <rPh sb="7" eb="9">
      <t>ナイヨウ</t>
    </rPh>
    <phoneticPr fontId="5"/>
  </si>
  <si>
    <t>◎無し</t>
    <rPh sb="1" eb="2">
      <t>ナ</t>
    </rPh>
    <phoneticPr fontId="5"/>
  </si>
  <si>
    <t>●適合</t>
    <rPh sb="1" eb="3">
      <t>テキゴウ</t>
    </rPh>
    <phoneticPr fontId="5"/>
  </si>
  <si>
    <t>◆未達</t>
    <rPh sb="1" eb="2">
      <t>ミ</t>
    </rPh>
    <rPh sb="2" eb="3">
      <t>タツ</t>
    </rPh>
    <phoneticPr fontId="5"/>
  </si>
  <si>
    <t>▼矛盾</t>
    <rPh sb="1" eb="3">
      <t>ムジュン</t>
    </rPh>
    <phoneticPr fontId="5"/>
  </si>
  <si>
    <t>■なし</t>
    <phoneticPr fontId="5"/>
  </si>
  <si>
    <t>□</t>
    <phoneticPr fontId="5"/>
  </si>
  <si>
    <t>新築</t>
    <rPh sb="0" eb="2">
      <t>シンチク</t>
    </rPh>
    <phoneticPr fontId="5"/>
  </si>
  <si>
    <t>改修</t>
    <rPh sb="0" eb="2">
      <t>カイシュウ</t>
    </rPh>
    <phoneticPr fontId="5"/>
  </si>
  <si>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5"/>
  </si>
  <si>
    <t>２．バリアフリー基準への対応状況</t>
    <rPh sb="8" eb="10">
      <t>キジュン</t>
    </rPh>
    <rPh sb="12" eb="14">
      <t>タイオウ</t>
    </rPh>
    <rPh sb="14" eb="16">
      <t>ジョウキョウ</t>
    </rPh>
    <phoneticPr fontId="5"/>
  </si>
  <si>
    <t>　□のある欄は、該当するものを
■に置き換えてください　　</t>
    <rPh sb="5" eb="6">
      <t>ラン</t>
    </rPh>
    <rPh sb="8" eb="10">
      <t>ガイトウ</t>
    </rPh>
    <rPh sb="18" eb="19">
      <t>オ</t>
    </rPh>
    <rPh sb="20" eb="21">
      <t>カ</t>
    </rPh>
    <phoneticPr fontId="5"/>
  </si>
  <si>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5"/>
  </si>
  <si>
    <t>添付資料の
対応箇所等</t>
    <rPh sb="0" eb="2">
      <t>テンプ</t>
    </rPh>
    <rPh sb="2" eb="4">
      <t>シリョウ</t>
    </rPh>
    <rPh sb="6" eb="8">
      <t>タイオウ</t>
    </rPh>
    <rPh sb="8" eb="10">
      <t>カショ</t>
    </rPh>
    <rPh sb="10" eb="11">
      <t>ナド</t>
    </rPh>
    <phoneticPr fontId="5"/>
  </si>
  <si>
    <t>（審査担当者使用欄）
記入加筆しないこと</t>
    <rPh sb="1" eb="3">
      <t>シンサ</t>
    </rPh>
    <rPh sb="3" eb="5">
      <t>タントウ</t>
    </rPh>
    <rPh sb="5" eb="6">
      <t>シャ</t>
    </rPh>
    <rPh sb="6" eb="8">
      <t>シヨウ</t>
    </rPh>
    <rPh sb="8" eb="9">
      <t>ラン</t>
    </rPh>
    <rPh sb="11" eb="13">
      <t>キニュウ</t>
    </rPh>
    <rPh sb="13" eb="15">
      <t>カヒツ</t>
    </rPh>
    <phoneticPr fontId="5"/>
  </si>
  <si>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5"/>
  </si>
  <si>
    <t>対応の状況</t>
    <rPh sb="0" eb="2">
      <t>タイオウ</t>
    </rPh>
    <rPh sb="3" eb="5">
      <t>ジョウキョウ</t>
    </rPh>
    <phoneticPr fontId="5"/>
  </si>
  <si>
    <t>計画数値・対処の状況補足説明等</t>
    <rPh sb="0" eb="2">
      <t>ケイカク</t>
    </rPh>
    <rPh sb="2" eb="4">
      <t>スウチ</t>
    </rPh>
    <rPh sb="5" eb="7">
      <t>タイショ</t>
    </rPh>
    <rPh sb="8" eb="10">
      <t>ジョウキョウ</t>
    </rPh>
    <rPh sb="10" eb="15">
      <t>ホソクセツメイナド</t>
    </rPh>
    <phoneticPr fontId="5"/>
  </si>
  <si>
    <t>資料番号・
該当ページ</t>
    <rPh sb="0" eb="2">
      <t>シリョウ</t>
    </rPh>
    <rPh sb="2" eb="4">
      <t>バンゴウ</t>
    </rPh>
    <rPh sb="6" eb="8">
      <t>ガイトウ</t>
    </rPh>
    <phoneticPr fontId="5"/>
  </si>
  <si>
    <t>対応状況</t>
    <rPh sb="0" eb="2">
      <t>タイオウ</t>
    </rPh>
    <rPh sb="2" eb="4">
      <t>ジョウキョウ</t>
    </rPh>
    <phoneticPr fontId="5"/>
  </si>
  <si>
    <t>補足説明</t>
    <rPh sb="0" eb="2">
      <t>ホソク</t>
    </rPh>
    <rPh sb="2" eb="4">
      <t>セツメイ</t>
    </rPh>
    <phoneticPr fontId="5"/>
  </si>
  <si>
    <r>
      <rPr>
        <b/>
        <sz val="14"/>
        <color indexed="8"/>
        <rFont val="ＭＳ Ｐゴシック"/>
        <family val="3"/>
      </rPr>
      <t>Ａ</t>
    </r>
    <r>
      <rPr>
        <sz val="10"/>
        <color indexed="8"/>
        <rFont val="ＭＳ Ｐゴシック"/>
        <family val="3"/>
      </rPr>
      <t>　【高齢者の居住の安定確保に関する法律施行規則第34条第１項第１号から第８号に規定する基準】</t>
    </r>
    <rPh sb="31" eb="32">
      <t>ダイ</t>
    </rPh>
    <rPh sb="33" eb="34">
      <t>ゴウ</t>
    </rPh>
    <rPh sb="36" eb="37">
      <t>ダイ</t>
    </rPh>
    <rPh sb="38" eb="39">
      <t>ゴウ</t>
    </rPh>
    <phoneticPr fontId="5"/>
  </si>
  <si>
    <r>
      <rPr>
        <u/>
        <sz val="10"/>
        <color indexed="8"/>
        <rFont val="ＭＳ Ｐゴシック"/>
        <family val="3"/>
      </rPr>
      <t>一</t>
    </r>
    <r>
      <rPr>
        <sz val="10"/>
        <color indexed="8"/>
        <rFont val="ＭＳ Ｐゴシック"/>
        <family val="3"/>
      </rPr>
      <t>　</t>
    </r>
    <r>
      <rPr>
        <u/>
        <sz val="10"/>
        <color indexed="8"/>
        <rFont val="ＭＳ Ｐゴシック"/>
        <family val="3"/>
      </rPr>
      <t>床は、原則として段差のない構造のものであること。</t>
    </r>
    <phoneticPr fontId="5"/>
  </si>
  <si>
    <t>適合</t>
    <rPh sb="0" eb="2">
      <t>テキゴウ</t>
    </rPh>
    <phoneticPr fontId="5"/>
  </si>
  <si>
    <t>□</t>
    <phoneticPr fontId="5"/>
  </si>
  <si>
    <t>非適合</t>
    <rPh sb="0" eb="1">
      <t>ヒ</t>
    </rPh>
    <rPh sb="1" eb="3">
      <t>テキゴウ</t>
    </rPh>
    <phoneticPr fontId="5"/>
  </si>
  <si>
    <t>Ｂ（高齢者の居住の安定確保に関する法律施行規則第34条第１項第９号に規定する基準）の1(1)、2(1)、2(3)記載参照</t>
    <rPh sb="56" eb="58">
      <t>キサイ</t>
    </rPh>
    <rPh sb="58" eb="60">
      <t>サンショウ</t>
    </rPh>
    <phoneticPr fontId="5"/>
  </si>
  <si>
    <t>２欄用</t>
    <rPh sb="1" eb="2">
      <t>ラン</t>
    </rPh>
    <rPh sb="2" eb="3">
      <t>ヨウ</t>
    </rPh>
    <phoneticPr fontId="5"/>
  </si>
  <si>
    <t>■□</t>
    <phoneticPr fontId="5"/>
  </si>
  <si>
    <t>□■</t>
    <phoneticPr fontId="5"/>
  </si>
  <si>
    <t>□□</t>
    <phoneticPr fontId="5"/>
  </si>
  <si>
    <t>以外</t>
    <rPh sb="0" eb="2">
      <t>イガイ</t>
    </rPh>
    <phoneticPr fontId="5"/>
  </si>
  <si>
    <t>■未答</t>
    <rPh sb="1" eb="2">
      <t>ミ</t>
    </rPh>
    <rPh sb="2" eb="3">
      <t>コタエ</t>
    </rPh>
    <phoneticPr fontId="5"/>
  </si>
  <si>
    <t>二　廊下の幅</t>
    <phoneticPr fontId="5"/>
  </si>
  <si>
    <t>Ｂの1(2)記載参照</t>
    <phoneticPr fontId="5"/>
  </si>
  <si>
    <t>主たる廊下の幅は、七十八センチメートル以上
（柱の存する部分にあっては、七十五センチメートル以上）</t>
    <phoneticPr fontId="5"/>
  </si>
  <si>
    <t>三　出入口の幅</t>
    <phoneticPr fontId="5"/>
  </si>
  <si>
    <t>主たる居室の出入口の幅は七十五センチメートル以上</t>
    <phoneticPr fontId="5"/>
  </si>
  <si>
    <t>浴室の出入口の幅は六十センチメートル以上</t>
    <phoneticPr fontId="5"/>
  </si>
  <si>
    <t>四　浴室</t>
    <phoneticPr fontId="5"/>
  </si>
  <si>
    <t>浴室の短辺は百三十センチメートル以上
（一戸建ての住宅以外の住宅の用途に供する建築物内の住宅の浴室にあっては、百二十センチメートル以上）</t>
    <phoneticPr fontId="5"/>
  </si>
  <si>
    <t>一戸建て</t>
    <rPh sb="0" eb="2">
      <t>イッコ</t>
    </rPh>
    <rPh sb="2" eb="3">
      <t>ダ</t>
    </rPh>
    <phoneticPr fontId="5"/>
  </si>
  <si>
    <t>一戸建て以外</t>
    <rPh sb="0" eb="2">
      <t>イッコ</t>
    </rPh>
    <rPh sb="2" eb="3">
      <t>ダ</t>
    </rPh>
    <rPh sb="4" eb="6">
      <t>イガイ</t>
    </rPh>
    <phoneticPr fontId="5"/>
  </si>
  <si>
    <t>※複数ある場合は最も厳しい状況を記入</t>
    <phoneticPr fontId="5"/>
  </si>
  <si>
    <t>適合　→</t>
    <rPh sb="0" eb="2">
      <t>テキゴウ</t>
    </rPh>
    <phoneticPr fontId="5"/>
  </si>
  <si>
    <t>非適合　→</t>
    <rPh sb="0" eb="1">
      <t>ヒ</t>
    </rPh>
    <rPh sb="1" eb="3">
      <t>テキゴウ</t>
    </rPh>
    <phoneticPr fontId="5"/>
  </si>
  <si>
    <t>浴室の短辺</t>
    <rPh sb="0" eb="2">
      <t>ヨクシツ</t>
    </rPh>
    <rPh sb="3" eb="5">
      <t>タンペン</t>
    </rPh>
    <phoneticPr fontId="5"/>
  </si>
  <si>
    <t>cm</t>
    <phoneticPr fontId="5"/>
  </si>
  <si>
    <t>面積は二平方メートル以上
（一戸建ての住宅以外の住宅の用途に供する建築物内の住宅の浴室にあっては、一・八平方メートル以上）</t>
    <phoneticPr fontId="5"/>
  </si>
  <si>
    <t>浴室の面積</t>
    <rPh sb="0" eb="2">
      <t>ヨクシツ</t>
    </rPh>
    <rPh sb="3" eb="5">
      <t>メンセキ</t>
    </rPh>
    <phoneticPr fontId="5"/>
  </si>
  <si>
    <r>
      <t>m</t>
    </r>
    <r>
      <rPr>
        <vertAlign val="superscript"/>
        <sz val="10"/>
        <color indexed="8"/>
        <rFont val="ＭＳ Ｐゴシック"/>
        <family val="3"/>
      </rPr>
      <t>2</t>
    </r>
    <phoneticPr fontId="5"/>
  </si>
  <si>
    <t>五　住戸内の階段の各部の寸法は、次の各式に適合するもの
　であること。</t>
    <phoneticPr fontId="5"/>
  </si>
  <si>
    <t>Ｂの1(3)記載参照</t>
    <phoneticPr fontId="5"/>
  </si>
  <si>
    <t>Ｔ≧１９.５（Ｔ：踏面の寸法）</t>
    <phoneticPr fontId="5"/>
  </si>
  <si>
    <t>Ｒ÷Ｔ≦２２÷２１（Ｒ：けあげの寸法）</t>
    <phoneticPr fontId="5"/>
  </si>
  <si>
    <t xml:space="preserve">５５≦Ｔ＋２Ｒ≦６５ </t>
    <phoneticPr fontId="5"/>
  </si>
  <si>
    <t>六　主たる共用の階段の各部の寸法は、次の各式に適合する
　ものであること。</t>
    <phoneticPr fontId="5"/>
  </si>
  <si>
    <t>Ｂの2(2)記載参照</t>
    <phoneticPr fontId="5"/>
  </si>
  <si>
    <t>Ｔ≧２４（Ｔ：踏面の寸法）</t>
    <phoneticPr fontId="5"/>
  </si>
  <si>
    <t>５５≦Ｔ＋２Ｒ≦６５ （Ｒ：けあげの寸法）</t>
    <phoneticPr fontId="5"/>
  </si>
  <si>
    <t>七　以下には手すりを設けること</t>
    <phoneticPr fontId="5"/>
  </si>
  <si>
    <t>Ｂの1(4)記載参照</t>
    <phoneticPr fontId="5"/>
  </si>
  <si>
    <t>便所</t>
    <phoneticPr fontId="5"/>
  </si>
  <si>
    <t>浴室</t>
    <phoneticPr fontId="5"/>
  </si>
  <si>
    <t>住戸内の階段</t>
    <phoneticPr fontId="5"/>
  </si>
  <si>
    <t>八　階数が三以上である共同住宅の用途に供する建築物に
　は、原則として当該建築物の出入口のある階に停止する
　エレベーターを設置すること。</t>
    <phoneticPr fontId="5"/>
  </si>
  <si>
    <t>Ｂの2(3)記載参照</t>
    <phoneticPr fontId="5"/>
  </si>
  <si>
    <t>計画数値・対処の状況
補足説明等</t>
    <rPh sb="0" eb="2">
      <t>ケイカク</t>
    </rPh>
    <rPh sb="2" eb="4">
      <t>スウチ</t>
    </rPh>
    <rPh sb="5" eb="7">
      <t>タイショ</t>
    </rPh>
    <rPh sb="8" eb="10">
      <t>ジョウキョウ</t>
    </rPh>
    <rPh sb="11" eb="16">
      <t>ホソクセツメイナド</t>
    </rPh>
    <phoneticPr fontId="5"/>
  </si>
  <si>
    <r>
      <rPr>
        <b/>
        <sz val="14"/>
        <color indexed="8"/>
        <rFont val="ＭＳ Ｐゴシック"/>
        <family val="3"/>
      </rPr>
      <t>Ｂ</t>
    </r>
    <r>
      <rPr>
        <sz val="10"/>
        <color indexed="8"/>
        <rFont val="ＭＳ Ｐゴシック"/>
        <family val="3"/>
      </rPr>
      <t>　【高齢者の居住の安定確保に関する法律施行規則第34条第１項第９号に規定する基準】</t>
    </r>
    <phoneticPr fontId="5"/>
  </si>
  <si>
    <t>　１  住宅の専用部分に係る基準</t>
    <phoneticPr fontId="5"/>
  </si>
  <si>
    <r>
      <t xml:space="preserve">(１)
段　差
</t>
    </r>
    <r>
      <rPr>
        <sz val="9"/>
        <rFont val="ＭＳ Ｐゴシック"/>
        <family val="3"/>
      </rPr>
      <t>※専用住戸
　　内部</t>
    </r>
    <r>
      <rPr>
        <sz val="10"/>
        <rFont val="ＭＳ Ｐゴシック"/>
        <family val="3"/>
      </rPr>
      <t xml:space="preserve">
</t>
    </r>
    <rPh sb="10" eb="12">
      <t>センヨウ</t>
    </rPh>
    <rPh sb="12" eb="14">
      <t>ジュウコ</t>
    </rPh>
    <rPh sb="17" eb="19">
      <t>ナイブ</t>
    </rPh>
    <phoneticPr fontId="5"/>
  </si>
  <si>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5"/>
  </si>
  <si>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5"/>
  </si>
  <si>
    <t>基準範囲内で適合　　→</t>
    <rPh sb="0" eb="2">
      <t>キジュン</t>
    </rPh>
    <rPh sb="2" eb="5">
      <t>ハンイナイ</t>
    </rPh>
    <rPh sb="6" eb="8">
      <t>テキゴウ</t>
    </rPh>
    <phoneticPr fontId="5"/>
  </si>
  <si>
    <t>①～⑥該当なし</t>
    <rPh sb="3" eb="5">
      <t>ガイトウ</t>
    </rPh>
    <phoneticPr fontId="5"/>
  </si>
  <si>
    <t>４欄用</t>
    <rPh sb="1" eb="2">
      <t>ラン</t>
    </rPh>
    <rPh sb="2" eb="3">
      <t>ヨウ</t>
    </rPh>
    <phoneticPr fontId="5"/>
  </si>
  <si>
    <t>■■□□</t>
    <phoneticPr fontId="5"/>
  </si>
  <si>
    <t>■□■□</t>
    <phoneticPr fontId="5"/>
  </si>
  <si>
    <t>■□□■</t>
    <phoneticPr fontId="5"/>
  </si>
  <si>
    <t>□□□■</t>
    <phoneticPr fontId="5"/>
  </si>
  <si>
    <t>□□■□</t>
    <phoneticPr fontId="5"/>
  </si>
  <si>
    <t>□■□□</t>
    <phoneticPr fontId="5"/>
  </si>
  <si>
    <t>□□□□</t>
    <phoneticPr fontId="5"/>
  </si>
  <si>
    <t>基準範囲を超え非適合 →</t>
    <rPh sb="0" eb="2">
      <t>キジュン</t>
    </rPh>
    <rPh sb="2" eb="4">
      <t>ハンイ</t>
    </rPh>
    <rPh sb="5" eb="6">
      <t>コ</t>
    </rPh>
    <rPh sb="7" eb="8">
      <t>ヒ</t>
    </rPh>
    <rPh sb="8" eb="10">
      <t>テキゴウ</t>
    </rPh>
    <phoneticPr fontId="5"/>
  </si>
  <si>
    <t>①～⑥該当あるが下記のとおり適合</t>
    <rPh sb="3" eb="5">
      <t>ガイトウ</t>
    </rPh>
    <rPh sb="8" eb="10">
      <t>カキ</t>
    </rPh>
    <rPh sb="14" eb="16">
      <t>テキゴウ</t>
    </rPh>
    <phoneticPr fontId="5"/>
  </si>
  <si>
    <t>◎無段</t>
    <rPh sb="1" eb="2">
      <t>ム</t>
    </rPh>
    <rPh sb="2" eb="3">
      <t>ダン</t>
    </rPh>
    <phoneticPr fontId="5"/>
  </si>
  <si>
    <t>①～⑥該当あり下記のとおり非適合</t>
    <rPh sb="3" eb="5">
      <t>ガイトウ</t>
    </rPh>
    <rPh sb="7" eb="9">
      <t>カキ</t>
    </rPh>
    <rPh sb="13" eb="14">
      <t>ヒ</t>
    </rPh>
    <rPh sb="14" eb="16">
      <t>テキゴウ</t>
    </rPh>
    <phoneticPr fontId="5"/>
  </si>
  <si>
    <t>①  玄関の出入口の段差で、くつずりと玄関外側の高低差を20㎜以下とし、かつ、くつずりと玄関土間の高低差を５㎜以下としたもの</t>
  </si>
  <si>
    <t>該当部位なし</t>
    <rPh sb="0" eb="2">
      <t>ガイトウ</t>
    </rPh>
    <rPh sb="2" eb="4">
      <t>ブイ</t>
    </rPh>
    <phoneticPr fontId="5"/>
  </si>
  <si>
    <t>※複数ある場合は最も厳しい状況を記入</t>
    <rPh sb="1" eb="3">
      <t>フクスウ</t>
    </rPh>
    <rPh sb="5" eb="7">
      <t>バアイ</t>
    </rPh>
    <rPh sb="8" eb="9">
      <t>モット</t>
    </rPh>
    <rPh sb="10" eb="11">
      <t>キビ</t>
    </rPh>
    <rPh sb="13" eb="15">
      <t>ジョウキョウ</t>
    </rPh>
    <rPh sb="16" eb="18">
      <t>キニュウ</t>
    </rPh>
    <phoneticPr fontId="5"/>
  </si>
  <si>
    <t>３欄用</t>
    <rPh sb="1" eb="2">
      <t>ラン</t>
    </rPh>
    <rPh sb="2" eb="3">
      <t>ヨウ</t>
    </rPh>
    <phoneticPr fontId="5"/>
  </si>
  <si>
    <t>■□□</t>
    <phoneticPr fontId="5"/>
  </si>
  <si>
    <t>□■□</t>
    <phoneticPr fontId="5"/>
  </si>
  <si>
    <t>□□■</t>
    <phoneticPr fontId="5"/>
  </si>
  <si>
    <t>□□□</t>
    <phoneticPr fontId="5"/>
  </si>
  <si>
    <t>段差あるが左欄許容範囲内　→</t>
    <rPh sb="0" eb="2">
      <t>ダンサ</t>
    </rPh>
    <rPh sb="5" eb="6">
      <t>ヒダリ</t>
    </rPh>
    <rPh sb="6" eb="7">
      <t>ラン</t>
    </rPh>
    <rPh sb="7" eb="9">
      <t>キョヨウ</t>
    </rPh>
    <rPh sb="9" eb="12">
      <t>ハンイナイ</t>
    </rPh>
    <phoneticPr fontId="5"/>
  </si>
  <si>
    <t>くつずりと玄関外側の高低差</t>
    <rPh sb="10" eb="13">
      <t>コウテイサ</t>
    </rPh>
    <phoneticPr fontId="5"/>
  </si>
  <si>
    <t>mm</t>
    <phoneticPr fontId="5"/>
  </si>
  <si>
    <t>段差があり左欄範囲を超える　→</t>
    <rPh sb="0" eb="2">
      <t>ダンサ</t>
    </rPh>
    <rPh sb="5" eb="6">
      <t>ヒダリ</t>
    </rPh>
    <rPh sb="6" eb="7">
      <t>ラン</t>
    </rPh>
    <rPh sb="7" eb="9">
      <t>ハンイ</t>
    </rPh>
    <rPh sb="10" eb="11">
      <t>コ</t>
    </rPh>
    <phoneticPr fontId="5"/>
  </si>
  <si>
    <t>くつずりと玄関土間の高低差</t>
    <rPh sb="10" eb="13">
      <t>コウテイサ</t>
    </rPh>
    <phoneticPr fontId="5"/>
  </si>
  <si>
    <t>②  玄関の上がりかまちの段差</t>
  </si>
  <si>
    <t>該当部位あり</t>
    <rPh sb="0" eb="2">
      <t>ガイトウ</t>
    </rPh>
    <rPh sb="2" eb="4">
      <t>ブイ</t>
    </rPh>
    <phoneticPr fontId="5"/>
  </si>
  <si>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</si>
  <si>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</si>
  <si>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ａ 介助用車いすの移動の妨げとならない位置に存すること。</t>
    <phoneticPr fontId="5"/>
  </si>
  <si>
    <t>　段差部位の面積</t>
    <rPh sb="1" eb="3">
      <t>ダンサ</t>
    </rPh>
    <rPh sb="3" eb="5">
      <t>ブイ</t>
    </rPh>
    <rPh sb="6" eb="8">
      <t>メンセキ</t>
    </rPh>
    <phoneticPr fontId="5"/>
  </si>
  <si>
    <t>m2</t>
    <phoneticPr fontId="5"/>
  </si>
  <si>
    <t>ｂ 面積が３㎡以上９㎡（当該居室の面積が18㎡以下の場合にあっては、当該面積の1/2）未満であること。</t>
    <phoneticPr fontId="5"/>
  </si>
  <si>
    <t>該当あり　左欄ａ～e許容範囲内　→</t>
    <rPh sb="0" eb="2">
      <t>ガイトウ</t>
    </rPh>
    <rPh sb="5" eb="6">
      <t>ヒダリ</t>
    </rPh>
    <rPh sb="6" eb="7">
      <t>ラン</t>
    </rPh>
    <rPh sb="10" eb="12">
      <t>キョヨウ</t>
    </rPh>
    <rPh sb="12" eb="15">
      <t>ハンイナイ</t>
    </rPh>
    <phoneticPr fontId="5"/>
  </si>
  <si>
    <t>（居室全体の面積</t>
    <rPh sb="1" eb="3">
      <t>キョシツ</t>
    </rPh>
    <rPh sb="3" eb="5">
      <t>ゼンタイ</t>
    </rPh>
    <rPh sb="6" eb="8">
      <t>メンセキ</t>
    </rPh>
    <phoneticPr fontId="5"/>
  </si>
  <si>
    <t>m2）</t>
    <phoneticPr fontId="5"/>
  </si>
  <si>
    <t>ｃ 当該部分の面積の合計が、当該居室の面積の1/2未満であること。</t>
    <phoneticPr fontId="5"/>
  </si>
  <si>
    <t>該当あり　左欄ａ～e範囲を超える　→</t>
    <rPh sb="0" eb="2">
      <t>ガイトウ</t>
    </rPh>
    <rPh sb="5" eb="6">
      <t>ヒダリ</t>
    </rPh>
    <rPh sb="6" eb="7">
      <t>ラン</t>
    </rPh>
    <rPh sb="10" eb="12">
      <t>ハンイ</t>
    </rPh>
    <rPh sb="13" eb="14">
      <t>コ</t>
    </rPh>
    <phoneticPr fontId="5"/>
  </si>
  <si>
    <t>　段差部位長辺の長さ</t>
    <rPh sb="1" eb="3">
      <t>ダンサ</t>
    </rPh>
    <rPh sb="3" eb="5">
      <t>ブイ</t>
    </rPh>
    <rPh sb="5" eb="7">
      <t>チョウヘン</t>
    </rPh>
    <rPh sb="8" eb="9">
      <t>ナガ</t>
    </rPh>
    <phoneticPr fontId="5"/>
  </si>
  <si>
    <t>ｄ 長辺（工事を伴わない撤去等により確保できる部分の長さを含む。）が1,500㎜以上であること。</t>
    <phoneticPr fontId="5"/>
  </si>
  <si>
    <t>　段差部位がその他より</t>
    <rPh sb="1" eb="3">
      <t>ダンサ</t>
    </rPh>
    <rPh sb="3" eb="5">
      <t>ブイ</t>
    </rPh>
    <rPh sb="8" eb="9">
      <t>タ</t>
    </rPh>
    <phoneticPr fontId="5"/>
  </si>
  <si>
    <t>高い</t>
    <rPh sb="0" eb="1">
      <t>タカ</t>
    </rPh>
    <phoneticPr fontId="5"/>
  </si>
  <si>
    <t>低い</t>
    <rPh sb="0" eb="1">
      <t>ヒク</t>
    </rPh>
    <phoneticPr fontId="5"/>
  </si>
  <si>
    <t>ｅ その他の部分の床より高い位置にあること｡</t>
    <phoneticPr fontId="5"/>
  </si>
  <si>
    <t>⑤  浴室の出入口の段差で、20㎜以下の単純段差（立ち上がりの部分が一の段差をいう。以下同じ。）としたもの又は浴室内外の高低差を120㎜以下、またぎ高さを180㎜以下とし、かつ、手すりを設置したもの</t>
  </si>
  <si>
    <t>単純段差</t>
    <rPh sb="0" eb="2">
      <t>タンジュン</t>
    </rPh>
    <rPh sb="2" eb="4">
      <t>ダンサ</t>
    </rPh>
    <phoneticPr fontId="5"/>
  </si>
  <si>
    <t>段差の高さ</t>
    <rPh sb="0" eb="2">
      <t>ダンサ</t>
    </rPh>
    <rPh sb="3" eb="4">
      <t>タカ</t>
    </rPh>
    <phoneticPr fontId="5"/>
  </si>
  <si>
    <t>手すり設置の場合</t>
    <rPh sb="0" eb="1">
      <t>テ</t>
    </rPh>
    <rPh sb="3" eb="5">
      <t>セッチ</t>
    </rPh>
    <rPh sb="6" eb="8">
      <t>バアイ</t>
    </rPh>
    <phoneticPr fontId="5"/>
  </si>
  <si>
    <t>浴室内外の高低差</t>
    <rPh sb="0" eb="2">
      <t>ヨクシツ</t>
    </rPh>
    <rPh sb="2" eb="4">
      <t>ナイガイ</t>
    </rPh>
    <rPh sb="5" eb="8">
      <t>コウテイサ</t>
    </rPh>
    <phoneticPr fontId="5"/>
  </si>
  <si>
    <t>またぎ高さ</t>
    <rPh sb="3" eb="4">
      <t>タカ</t>
    </rPh>
    <phoneticPr fontId="5"/>
  </si>
  <si>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</si>
  <si>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t>
    <phoneticPr fontId="5"/>
  </si>
  <si>
    <t>段差の種類</t>
    <rPh sb="0" eb="2">
      <t>ダンサ</t>
    </rPh>
    <rPh sb="3" eb="5">
      <t>シュルイ</t>
    </rPh>
    <phoneticPr fontId="5"/>
  </si>
  <si>
    <t>またぎ段差</t>
    <rPh sb="3" eb="5">
      <t>ダンサ</t>
    </rPh>
    <phoneticPr fontId="5"/>
  </si>
  <si>
    <t>種類：</t>
    <rPh sb="0" eb="2">
      <t>シュルイ</t>
    </rPh>
    <phoneticPr fontId="5"/>
  </si>
  <si>
    <t>手すり設置</t>
    <rPh sb="0" eb="1">
      <t>テ</t>
    </rPh>
    <rPh sb="3" eb="5">
      <t>セッチ</t>
    </rPh>
    <phoneticPr fontId="5"/>
  </si>
  <si>
    <t>設置済み</t>
    <rPh sb="0" eb="2">
      <t>セッチ</t>
    </rPh>
    <rPh sb="2" eb="3">
      <t>ス</t>
    </rPh>
    <phoneticPr fontId="5"/>
  </si>
  <si>
    <t>設置可能</t>
    <rPh sb="0" eb="2">
      <t>セッチ</t>
    </rPh>
    <rPh sb="2" eb="4">
      <t>カノウ</t>
    </rPh>
    <phoneticPr fontId="5"/>
  </si>
  <si>
    <t>なし</t>
    <phoneticPr fontId="5"/>
  </si>
  <si>
    <t>手すり：</t>
    <rPh sb="0" eb="1">
      <t>テ</t>
    </rPh>
    <phoneticPr fontId="5"/>
  </si>
  <si>
    <t>段差なし</t>
    <rPh sb="0" eb="2">
      <t>ダンサ</t>
    </rPh>
    <phoneticPr fontId="5"/>
  </si>
  <si>
    <t>踏み段有無</t>
    <rPh sb="0" eb="1">
      <t>フ</t>
    </rPh>
    <rPh sb="2" eb="3">
      <t>ダン</t>
    </rPh>
    <rPh sb="3" eb="5">
      <t>ウム</t>
    </rPh>
    <phoneticPr fontId="5"/>
  </si>
  <si>
    <t>1段</t>
    <rPh sb="1" eb="2">
      <t>ダン</t>
    </rPh>
    <phoneticPr fontId="5"/>
  </si>
  <si>
    <t>2段以上</t>
    <rPh sb="1" eb="2">
      <t>ダン</t>
    </rPh>
    <rPh sb="2" eb="4">
      <t>イジョウ</t>
    </rPh>
    <phoneticPr fontId="5"/>
  </si>
  <si>
    <t>踏み段：</t>
    <rPh sb="0" eb="1">
      <t>フ</t>
    </rPh>
    <rPh sb="2" eb="3">
      <t>ダン</t>
    </rPh>
    <phoneticPr fontId="5"/>
  </si>
  <si>
    <t>ａ  180㎜（踏み段を設ける場合にあっては、360㎜）以下の単純段差としたもの</t>
  </si>
  <si>
    <t>段差あるが左欄ａ～c許容範囲内　→</t>
    <rPh sb="0" eb="2">
      <t>ダンサ</t>
    </rPh>
    <rPh sb="5" eb="6">
      <t>ヒダリ</t>
    </rPh>
    <rPh sb="6" eb="7">
      <t>ラン</t>
    </rPh>
    <rPh sb="10" eb="12">
      <t>キョヨウ</t>
    </rPh>
    <rPh sb="12" eb="15">
      <t>ハンイナイ</t>
    </rPh>
    <phoneticPr fontId="5"/>
  </si>
  <si>
    <t>踏み段寸法</t>
    <rPh sb="0" eb="1">
      <t>フ</t>
    </rPh>
    <rPh sb="2" eb="3">
      <t>ダン</t>
    </rPh>
    <rPh sb="3" eb="5">
      <t>スンポウ</t>
    </rPh>
    <phoneticPr fontId="5"/>
  </si>
  <si>
    <t>奥行き</t>
    <rPh sb="0" eb="2">
      <t>オクユ</t>
    </rPh>
    <phoneticPr fontId="5"/>
  </si>
  <si>
    <t>幅</t>
    <rPh sb="0" eb="1">
      <t>ハバ</t>
    </rPh>
    <phoneticPr fontId="5"/>
  </si>
  <si>
    <t>ｂ  250㎜以下の単純段差とし、かつ、手すりを設置できるようにしたもの</t>
  </si>
  <si>
    <t>段差があり左欄ａ～c範囲を超える →</t>
    <rPh sb="0" eb="2">
      <t>ダンサ</t>
    </rPh>
    <rPh sb="5" eb="6">
      <t>ヒダリ</t>
    </rPh>
    <rPh sb="6" eb="7">
      <t>ラン</t>
    </rPh>
    <rPh sb="10" eb="12">
      <t>ハンイ</t>
    </rPh>
    <rPh sb="13" eb="14">
      <t>コ</t>
    </rPh>
    <phoneticPr fontId="5"/>
  </si>
  <si>
    <t>かまちとバルコニーとの段差</t>
    <rPh sb="11" eb="13">
      <t>ダンサ</t>
    </rPh>
    <phoneticPr fontId="5"/>
  </si>
  <si>
    <t>ｃ  屋内側及び屋外側の高さが180㎜以下のまたぎ段差（踏み段を設ける場合にあっては、屋内側の高さが180㎜以下で屋外側の高さが360㎜以下のまたぎ段差）とし、かつ、手すりを設置できるようにしたもの</t>
  </si>
  <si>
    <t>踏み段とかまちとの段差</t>
    <rPh sb="0" eb="1">
      <t>フ</t>
    </rPh>
    <rPh sb="2" eb="3">
      <t>ダン</t>
    </rPh>
    <rPh sb="9" eb="11">
      <t>ダンサ</t>
    </rPh>
    <phoneticPr fontId="5"/>
  </si>
  <si>
    <t>バルコニーと踏み段との段差</t>
    <rPh sb="6" eb="7">
      <t>フ</t>
    </rPh>
    <rPh sb="8" eb="9">
      <t>ダン</t>
    </rPh>
    <rPh sb="11" eb="13">
      <t>ダンサ</t>
    </rPh>
    <phoneticPr fontId="5"/>
  </si>
  <si>
    <t>踏み段とバルコニー端との距離</t>
    <rPh sb="0" eb="1">
      <t>フ</t>
    </rPh>
    <rPh sb="2" eb="3">
      <t>ダン</t>
    </rPh>
    <rPh sb="9" eb="10">
      <t>バタ</t>
    </rPh>
    <rPh sb="12" eb="14">
      <t>キョリ</t>
    </rPh>
    <phoneticPr fontId="5"/>
  </si>
  <si>
    <t>ロ  日常生活空間外の床が、段差のない構造であること。ただし、次に掲げるものにあっては、この限りでない。</t>
  </si>
  <si>
    <t>①  玄関の出入口の段差</t>
  </si>
  <si>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5"/>
  </si>
  <si>
    <t>③  勝手口等の出入口及び上がりかまちの段差</t>
  </si>
  <si>
    <t>④  バルコニーの出入口の段差</t>
  </si>
  <si>
    <t>①～⑥該当あるが許容範囲内</t>
    <rPh sb="3" eb="5">
      <t>ガイトウ</t>
    </rPh>
    <rPh sb="8" eb="10">
      <t>キョヨウ</t>
    </rPh>
    <rPh sb="10" eb="13">
      <t>ハンイナイ</t>
    </rPh>
    <phoneticPr fontId="5"/>
  </si>
  <si>
    <t>⑤  浴室の出入口の段差</t>
  </si>
  <si>
    <t>①～⑥該当あり許容範囲を超え非適合</t>
    <rPh sb="3" eb="5">
      <t>ガイトウ</t>
    </rPh>
    <rPh sb="7" eb="9">
      <t>キョヨウ</t>
    </rPh>
    <rPh sb="9" eb="11">
      <t>ハンイ</t>
    </rPh>
    <rPh sb="12" eb="13">
      <t>コ</t>
    </rPh>
    <rPh sb="14" eb="15">
      <t>ヒ</t>
    </rPh>
    <rPh sb="15" eb="17">
      <t>テキゴウ</t>
    </rPh>
    <phoneticPr fontId="5"/>
  </si>
  <si>
    <t>⑥  室内又は室の部分の床とその他の部分の床の90㎜以上の段差</t>
  </si>
  <si>
    <r>
      <t xml:space="preserve">(２)
通路及び出入口の幅員
</t>
    </r>
    <r>
      <rPr>
        <sz val="9"/>
        <rFont val="ＭＳ ゴシック"/>
        <family val="3"/>
      </rPr>
      <t>※専用住戸
　内部</t>
    </r>
    <r>
      <rPr>
        <sz val="10"/>
        <rFont val="ＭＳ ゴシック"/>
        <family val="3"/>
      </rPr>
      <t xml:space="preserve">
</t>
    </r>
    <phoneticPr fontId="5"/>
  </si>
  <si>
    <t>イ  日常生活空間内の通路の有効な幅員が780㎜（柱等の箇所にあっては750㎜）以上であること。</t>
  </si>
  <si>
    <t>該当部位あり　左欄許容範囲内　→</t>
    <rPh sb="0" eb="2">
      <t>ガイトウ</t>
    </rPh>
    <rPh sb="2" eb="4">
      <t>ブイ</t>
    </rPh>
    <rPh sb="7" eb="8">
      <t>ヒダリ</t>
    </rPh>
    <rPh sb="8" eb="9">
      <t>ラン</t>
    </rPh>
    <rPh sb="9" eb="11">
      <t>キョヨウ</t>
    </rPh>
    <rPh sb="11" eb="14">
      <t>ハンイナイ</t>
    </rPh>
    <phoneticPr fontId="5"/>
  </si>
  <si>
    <t>通路の有効幅員</t>
    <rPh sb="0" eb="2">
      <t>ツウロ</t>
    </rPh>
    <rPh sb="3" eb="5">
      <t>ユウコウ</t>
    </rPh>
    <rPh sb="5" eb="7">
      <t>フクイン</t>
    </rPh>
    <phoneticPr fontId="5"/>
  </si>
  <si>
    <t>該当部位あり　左欄範囲を超える　→</t>
    <rPh sb="0" eb="2">
      <t>ガイトウ</t>
    </rPh>
    <rPh sb="2" eb="4">
      <t>ブイ</t>
    </rPh>
    <rPh sb="7" eb="8">
      <t>ヒダリ</t>
    </rPh>
    <rPh sb="8" eb="9">
      <t>ラン</t>
    </rPh>
    <rPh sb="9" eb="11">
      <t>ハンイ</t>
    </rPh>
    <rPh sb="12" eb="13">
      <t>コ</t>
    </rPh>
    <phoneticPr fontId="5"/>
  </si>
  <si>
    <t>柱等の箇所の有効幅員</t>
    <rPh sb="0" eb="1">
      <t>ハシラ</t>
    </rPh>
    <rPh sb="1" eb="2">
      <t>ナド</t>
    </rPh>
    <rPh sb="3" eb="5">
      <t>カショ</t>
    </rPh>
    <rPh sb="6" eb="8">
      <t>ユウコウ</t>
    </rPh>
    <rPh sb="8" eb="10">
      <t>フクイン</t>
    </rPh>
    <phoneticPr fontId="5"/>
  </si>
  <si>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</si>
  <si>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左欄をみたして適合　→</t>
    <rPh sb="0" eb="1">
      <t>ヒダリ</t>
    </rPh>
    <rPh sb="1" eb="2">
      <t>ラン</t>
    </rPh>
    <rPh sb="7" eb="9">
      <t>テキゴウ</t>
    </rPh>
    <phoneticPr fontId="5"/>
  </si>
  <si>
    <t>出入口の有効幅員</t>
    <rPh sb="0" eb="2">
      <t>デイ</t>
    </rPh>
    <rPh sb="2" eb="3">
      <t>グチ</t>
    </rPh>
    <rPh sb="4" eb="6">
      <t>ユウコウ</t>
    </rPh>
    <rPh sb="6" eb="8">
      <t>フクイン</t>
    </rPh>
    <phoneticPr fontId="5"/>
  </si>
  <si>
    <t>左欄をみたさず非適合　→</t>
    <rPh sb="0" eb="1">
      <t>ヒダリ</t>
    </rPh>
    <rPh sb="1" eb="2">
      <t>ラン</t>
    </rPh>
    <rPh sb="7" eb="8">
      <t>ヒ</t>
    </rPh>
    <rPh sb="8" eb="10">
      <t>テキゴウ</t>
    </rPh>
    <phoneticPr fontId="5"/>
  </si>
  <si>
    <t>浴室出入口の有効幅員</t>
    <rPh sb="0" eb="2">
      <t>ヨクシツ</t>
    </rPh>
    <rPh sb="2" eb="4">
      <t>デイ</t>
    </rPh>
    <rPh sb="4" eb="5">
      <t>クチ</t>
    </rPh>
    <rPh sb="6" eb="8">
      <t>ユウコウ</t>
    </rPh>
    <rPh sb="8" eb="10">
      <t>フクイン</t>
    </rPh>
    <phoneticPr fontId="5"/>
  </si>
  <si>
    <r>
      <t xml:space="preserve">(３)
階　段
</t>
    </r>
    <r>
      <rPr>
        <sz val="9"/>
        <rFont val="ＭＳ Ｐゴシック"/>
        <family val="3"/>
      </rPr>
      <t xml:space="preserve">
※専用住戸
　内部</t>
    </r>
    <rPh sb="4" eb="5">
      <t>カイ</t>
    </rPh>
    <rPh sb="6" eb="7">
      <t>ダン</t>
    </rPh>
    <phoneticPr fontId="5"/>
  </si>
  <si>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5"/>
  </si>
  <si>
    <t>住戸内に階段はなく該当しない</t>
    <rPh sb="0" eb="2">
      <t>ジュウコ</t>
    </rPh>
    <rPh sb="2" eb="3">
      <t>ナイ</t>
    </rPh>
    <rPh sb="4" eb="6">
      <t>カイダン</t>
    </rPh>
    <rPh sb="9" eb="11">
      <t>ガイトウ</t>
    </rPh>
    <phoneticPr fontId="5"/>
  </si>
  <si>
    <t>階段あるがホームエレベータも設置</t>
    <rPh sb="0" eb="2">
      <t>カイダン</t>
    </rPh>
    <rPh sb="14" eb="16">
      <t>セッチ</t>
    </rPh>
    <phoneticPr fontId="5"/>
  </si>
  <si>
    <t>勾配</t>
    <rPh sb="0" eb="2">
      <t>コウバイ</t>
    </rPh>
    <phoneticPr fontId="5"/>
  </si>
  <si>
    <t>／</t>
    <phoneticPr fontId="5"/>
  </si>
  <si>
    <t>Ｅ適合</t>
    <rPh sb="1" eb="3">
      <t>テキゴウ</t>
    </rPh>
    <phoneticPr fontId="5"/>
  </si>
  <si>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5"/>
  </si>
  <si>
    <t>階段があり左欄をみたして適合　→</t>
    <rPh sb="0" eb="2">
      <t>カイダン</t>
    </rPh>
    <rPh sb="5" eb="6">
      <t>ヒダリ</t>
    </rPh>
    <rPh sb="6" eb="7">
      <t>ラン</t>
    </rPh>
    <rPh sb="12" eb="14">
      <t>テキゴウ</t>
    </rPh>
    <phoneticPr fontId="5"/>
  </si>
  <si>
    <t>けあげの寸法</t>
    <rPh sb="4" eb="6">
      <t>スンポウ</t>
    </rPh>
    <phoneticPr fontId="5"/>
  </si>
  <si>
    <t xml:space="preserve">22/21=1.048 </t>
    <phoneticPr fontId="5"/>
  </si>
  <si>
    <t>ロ　蹴込みが30㎜以下であること。</t>
    <rPh sb="2" eb="4">
      <t>ケコ</t>
    </rPh>
    <rPh sb="9" eb="11">
      <t>イカ</t>
    </rPh>
    <phoneticPr fontId="5"/>
  </si>
  <si>
    <t>階段あるが左欄をみたさず非適合　→</t>
    <rPh sb="0" eb="2">
      <t>カイダン</t>
    </rPh>
    <rPh sb="5" eb="6">
      <t>ヒダリ</t>
    </rPh>
    <rPh sb="6" eb="7">
      <t>ラン</t>
    </rPh>
    <rPh sb="12" eb="13">
      <t>ヒ</t>
    </rPh>
    <rPh sb="13" eb="15">
      <t>テキゴウ</t>
    </rPh>
    <phoneticPr fontId="5"/>
  </si>
  <si>
    <t>踏面の寸法</t>
    <rPh sb="0" eb="1">
      <t>フ</t>
    </rPh>
    <rPh sb="1" eb="2">
      <t>ヅラ</t>
    </rPh>
    <rPh sb="3" eb="5">
      <t>スンポウ</t>
    </rPh>
    <phoneticPr fontId="5"/>
  </si>
  <si>
    <t>踏面：</t>
    <rPh sb="0" eb="1">
      <t>フ</t>
    </rPh>
    <rPh sb="1" eb="2">
      <t>ヅラ</t>
    </rPh>
    <phoneticPr fontId="5"/>
  </si>
  <si>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5"/>
  </si>
  <si>
    <t>※(けあげ)x2+(踏面)＝</t>
    <rPh sb="10" eb="11">
      <t>トウ</t>
    </rPh>
    <rPh sb="11" eb="12">
      <t>メン</t>
    </rPh>
    <phoneticPr fontId="5"/>
  </si>
  <si>
    <t>蹴上踏面：</t>
    <rPh sb="0" eb="2">
      <t>ケアゲ</t>
    </rPh>
    <rPh sb="2" eb="3">
      <t>フ</t>
    </rPh>
    <rPh sb="3" eb="4">
      <t>ヅラ</t>
    </rPh>
    <phoneticPr fontId="5"/>
  </si>
  <si>
    <t>蹴込みの寸法</t>
    <rPh sb="0" eb="2">
      <t>ケコ</t>
    </rPh>
    <rPh sb="4" eb="6">
      <t>スンポウ</t>
    </rPh>
    <phoneticPr fontId="5"/>
  </si>
  <si>
    <t>踏込み：</t>
    <rPh sb="0" eb="2">
      <t>フミコ</t>
    </rPh>
    <phoneticPr fontId="5"/>
  </si>
  <si>
    <t>①　90度屈曲部分が下階の床から上３段以内で構成され、かつ、その踏面の狭い方の形状がすべて30度以上となる回り階段の部分</t>
    <phoneticPr fontId="5"/>
  </si>
  <si>
    <t>回り階段ではない</t>
    <rPh sb="0" eb="1">
      <t>マワ</t>
    </rPh>
    <rPh sb="2" eb="4">
      <t>カイダン</t>
    </rPh>
    <phoneticPr fontId="5"/>
  </si>
  <si>
    <t>回り階段：</t>
    <rPh sb="0" eb="1">
      <t>マワ</t>
    </rPh>
    <rPh sb="2" eb="4">
      <t>カイダン</t>
    </rPh>
    <phoneticPr fontId="5"/>
  </si>
  <si>
    <t>5欄用</t>
    <rPh sb="1" eb="2">
      <t>ラン</t>
    </rPh>
    <rPh sb="2" eb="3">
      <t>ヨウ</t>
    </rPh>
    <phoneticPr fontId="5"/>
  </si>
  <si>
    <t>■□□□□</t>
    <phoneticPr fontId="5"/>
  </si>
  <si>
    <t>□■□□□</t>
    <phoneticPr fontId="5"/>
  </si>
  <si>
    <t>□□■□□</t>
    <phoneticPr fontId="5"/>
  </si>
  <si>
    <t>□□□■□</t>
    <phoneticPr fontId="5"/>
  </si>
  <si>
    <t>□□□□□</t>
    <phoneticPr fontId="5"/>
  </si>
  <si>
    <t>以下に該当しない回り階段</t>
    <rPh sb="0" eb="2">
      <t>イカ</t>
    </rPh>
    <rPh sb="3" eb="5">
      <t>ガイトウ</t>
    </rPh>
    <rPh sb="8" eb="9">
      <t>マワ</t>
    </rPh>
    <rPh sb="10" eb="12">
      <t>カイダン</t>
    </rPh>
    <phoneticPr fontId="5"/>
  </si>
  <si>
    <t>◆寸法</t>
    <rPh sb="1" eb="3">
      <t>スンポウ</t>
    </rPh>
    <phoneticPr fontId="5"/>
  </si>
  <si>
    <t>①階段</t>
    <rPh sb="1" eb="3">
      <t>カイダン</t>
    </rPh>
    <phoneticPr fontId="5"/>
  </si>
  <si>
    <t>②階段</t>
    <rPh sb="1" eb="3">
      <t>カイダン</t>
    </rPh>
    <phoneticPr fontId="5"/>
  </si>
  <si>
    <t>③階段</t>
    <rPh sb="1" eb="3">
      <t>カイダン</t>
    </rPh>
    <phoneticPr fontId="5"/>
  </si>
  <si>
    <t>②　90度屈曲部分が踊場から上３段以内で構成され、かつ、その踏面の狭い方の形状がすべて30度以上となる回り階段の部分</t>
    <phoneticPr fontId="5"/>
  </si>
  <si>
    <t>屈曲部が左欄①に該当する回り階段</t>
    <rPh sb="0" eb="2">
      <t>クッキョク</t>
    </rPh>
    <rPh sb="2" eb="3">
      <t>ブ</t>
    </rPh>
    <rPh sb="4" eb="5">
      <t>ヒダリ</t>
    </rPh>
    <rPh sb="5" eb="6">
      <t>ラン</t>
    </rPh>
    <rPh sb="8" eb="10">
      <t>ガイトウ</t>
    </rPh>
    <rPh sb="12" eb="13">
      <t>マワ</t>
    </rPh>
    <rPh sb="14" eb="16">
      <t>カイダン</t>
    </rPh>
    <phoneticPr fontId="5"/>
  </si>
  <si>
    <t>屈曲部が左欄②に該当する回り階段</t>
    <rPh sb="0" eb="2">
      <t>クッキョク</t>
    </rPh>
    <rPh sb="2" eb="3">
      <t>ブ</t>
    </rPh>
    <rPh sb="4" eb="5">
      <t>ヒダリ</t>
    </rPh>
    <rPh sb="5" eb="6">
      <t>ラン</t>
    </rPh>
    <rPh sb="8" eb="10">
      <t>ガイトウ</t>
    </rPh>
    <rPh sb="12" eb="13">
      <t>マワ</t>
    </rPh>
    <rPh sb="14" eb="16">
      <t>カイダン</t>
    </rPh>
    <phoneticPr fontId="5"/>
  </si>
  <si>
    <t>③　180度屈曲部分が４段で構成され、かつ、その踏面の狭い方の形状が下から60度、30度、30度及び60度の順となる回り階段の部分</t>
    <phoneticPr fontId="5"/>
  </si>
  <si>
    <t>屈曲部が左欄③に該当する回り階段</t>
    <rPh sb="0" eb="2">
      <t>クッキョク</t>
    </rPh>
    <rPh sb="2" eb="3">
      <t>ブ</t>
    </rPh>
    <rPh sb="4" eb="5">
      <t>ヒダリ</t>
    </rPh>
    <rPh sb="5" eb="6">
      <t>ラン</t>
    </rPh>
    <rPh sb="8" eb="10">
      <t>ガイトウ</t>
    </rPh>
    <rPh sb="12" eb="13">
      <t>マワ</t>
    </rPh>
    <rPh sb="14" eb="16">
      <t>カイダン</t>
    </rPh>
    <phoneticPr fontId="5"/>
  </si>
  <si>
    <r>
      <t xml:space="preserve">(４)
手すり
</t>
    </r>
    <r>
      <rPr>
        <sz val="9"/>
        <rFont val="ＭＳ Ｐゴシック"/>
        <family val="3"/>
      </rPr>
      <t xml:space="preserve">
※専用住戸
　内部</t>
    </r>
    <phoneticPr fontId="5"/>
  </si>
  <si>
    <t>イ  手すりが、次の表の（い）項に掲げる空間ごとに、（ろ）項に掲げる基準に適合していること。ただし、便所、浴室、玄関及び脱衣室にあっては、日常生活空間内に存するものに限る。</t>
  </si>
  <si>
    <t>全空間で適合または該当しない</t>
    <rPh sb="0" eb="1">
      <t>ゼン</t>
    </rPh>
    <rPh sb="1" eb="3">
      <t>クウカン</t>
    </rPh>
    <rPh sb="4" eb="6">
      <t>テキゴウ</t>
    </rPh>
    <rPh sb="9" eb="11">
      <t>ガイトウ</t>
    </rPh>
    <phoneticPr fontId="5"/>
  </si>
  <si>
    <t>部分的に非適合あり</t>
    <rPh sb="0" eb="2">
      <t>ブブン</t>
    </rPh>
    <rPh sb="2" eb="3">
      <t>テキ</t>
    </rPh>
    <rPh sb="4" eb="5">
      <t>ヒ</t>
    </rPh>
    <rPh sb="5" eb="7">
      <t>テキゴウ</t>
    </rPh>
    <phoneticPr fontId="5"/>
  </si>
  <si>
    <t>適合がない</t>
    <rPh sb="0" eb="2">
      <t>テキゴウ</t>
    </rPh>
    <phoneticPr fontId="5"/>
  </si>
  <si>
    <t>(い)</t>
    <phoneticPr fontId="5"/>
  </si>
  <si>
    <t>(ろ)</t>
    <phoneticPr fontId="5"/>
  </si>
  <si>
    <t>空間</t>
    <rPh sb="0" eb="2">
      <t>クウカン</t>
    </rPh>
    <phoneticPr fontId="5"/>
  </si>
  <si>
    <t>手すりの設置の基準</t>
    <phoneticPr fontId="5"/>
  </si>
  <si>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</si>
  <si>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</si>
  <si>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勾配</t>
    <rPh sb="0" eb="2">
      <t>コウバイ</t>
    </rPh>
    <phoneticPr fontId="5"/>
  </si>
  <si>
    <t>１／</t>
    <phoneticPr fontId="5"/>
  </si>
  <si>
    <t>勾配角度：</t>
    <rPh sb="0" eb="2">
      <t>コウバイ</t>
    </rPh>
    <rPh sb="2" eb="4">
      <t>カクド</t>
    </rPh>
    <phoneticPr fontId="5"/>
  </si>
  <si>
    <t>手すりの設置</t>
    <rPh sb="0" eb="1">
      <t>テ</t>
    </rPh>
    <rPh sb="4" eb="6">
      <t>セッチ</t>
    </rPh>
    <phoneticPr fontId="5"/>
  </si>
  <si>
    <t>片側</t>
    <rPh sb="0" eb="2">
      <t>カタガワ</t>
    </rPh>
    <phoneticPr fontId="5"/>
  </si>
  <si>
    <t>両側</t>
    <rPh sb="0" eb="2">
      <t>リョウガワ</t>
    </rPh>
    <phoneticPr fontId="5"/>
  </si>
  <si>
    <t>手すりの踏面からの高さ</t>
    <rPh sb="0" eb="1">
      <t>テ</t>
    </rPh>
    <rPh sb="4" eb="6">
      <t>フミヅラ</t>
    </rPh>
    <rPh sb="9" eb="10">
      <t>タカ</t>
    </rPh>
    <phoneticPr fontId="5"/>
  </si>
  <si>
    <t>高さ：</t>
    <rPh sb="0" eb="1">
      <t>タカ</t>
    </rPh>
    <phoneticPr fontId="5"/>
  </si>
  <si>
    <t>便所</t>
  </si>
  <si>
    <t>立ち座りのためのものが設けられていること。</t>
  </si>
  <si>
    <t>設置済みで適合</t>
    <rPh sb="0" eb="2">
      <t>セッチ</t>
    </rPh>
    <rPh sb="2" eb="3">
      <t>ス</t>
    </rPh>
    <rPh sb="5" eb="7">
      <t>テキゴウ</t>
    </rPh>
    <phoneticPr fontId="5"/>
  </si>
  <si>
    <t>左欄をみたさず非適合</t>
    <rPh sb="0" eb="1">
      <t>ヒダリ</t>
    </rPh>
    <rPh sb="1" eb="2">
      <t>ラン</t>
    </rPh>
    <rPh sb="7" eb="8">
      <t>ヒ</t>
    </rPh>
    <rPh sb="8" eb="10">
      <t>テキゴウ</t>
    </rPh>
    <phoneticPr fontId="5"/>
  </si>
  <si>
    <t>浴室</t>
  </si>
  <si>
    <t>浴槽出入りのためのものが設けられていること。</t>
  </si>
  <si>
    <t>住戸内に浴室はなく該当しない</t>
    <rPh sb="0" eb="2">
      <t>ジュウコ</t>
    </rPh>
    <rPh sb="2" eb="3">
      <t>ナイ</t>
    </rPh>
    <rPh sb="4" eb="6">
      <t>ヨクシツ</t>
    </rPh>
    <rPh sb="9" eb="11">
      <t>ガイトウ</t>
    </rPh>
    <phoneticPr fontId="5"/>
  </si>
  <si>
    <t>玄関</t>
    <rPh sb="0" eb="2">
      <t>ゲンカン</t>
    </rPh>
    <phoneticPr fontId="5"/>
  </si>
  <si>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5"/>
  </si>
  <si>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5"/>
  </si>
  <si>
    <t>●適済</t>
    <rPh sb="1" eb="2">
      <t>テキ</t>
    </rPh>
    <rPh sb="2" eb="3">
      <t>スミ</t>
    </rPh>
    <phoneticPr fontId="5"/>
  </si>
  <si>
    <t>下地処理があり適合</t>
    <rPh sb="0" eb="2">
      <t>シタジ</t>
    </rPh>
    <rPh sb="2" eb="4">
      <t>ショリ</t>
    </rPh>
    <rPh sb="7" eb="9">
      <t>テキゴウ</t>
    </rPh>
    <phoneticPr fontId="5"/>
  </si>
  <si>
    <t>脱衣所</t>
    <rPh sb="0" eb="3">
      <t>ダツイジョ</t>
    </rPh>
    <phoneticPr fontId="5"/>
  </si>
  <si>
    <t>衣服の着脱のためのものが設置できるようになっていること。</t>
    <rPh sb="0" eb="2">
      <t>イフク</t>
    </rPh>
    <rPh sb="3" eb="5">
      <t>チャクダツ</t>
    </rPh>
    <rPh sb="12" eb="14">
      <t>セッチ</t>
    </rPh>
    <phoneticPr fontId="5"/>
  </si>
  <si>
    <t>住戸内に脱衣室はなく該当しない</t>
    <rPh sb="0" eb="2">
      <t>ジュウコ</t>
    </rPh>
    <rPh sb="2" eb="3">
      <t>ナイ</t>
    </rPh>
    <rPh sb="4" eb="7">
      <t>ダツイシツ</t>
    </rPh>
    <rPh sb="10" eb="12">
      <t>ガイトウ</t>
    </rPh>
    <phoneticPr fontId="5"/>
  </si>
  <si>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</si>
  <si>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バルコニー</t>
    <phoneticPr fontId="5"/>
  </si>
  <si>
    <t>①腰壁その他足がかりとなるおそれのある部分（以下「腰壁等」という。）の高さが650mm以上1,100mm未満の場合にあっては、床面から1,100mm以上の高さに達するように設けられていること。</t>
    <phoneticPr fontId="5"/>
  </si>
  <si>
    <t>該当部位なし　→</t>
    <rPh sb="0" eb="2">
      <t>ガイトウ</t>
    </rPh>
    <rPh sb="2" eb="4">
      <t>ブイ</t>
    </rPh>
    <phoneticPr fontId="5"/>
  </si>
  <si>
    <t>住戸内にバルコニーなし</t>
    <rPh sb="0" eb="2">
      <t>ジュウコ</t>
    </rPh>
    <rPh sb="2" eb="3">
      <t>ナイ</t>
    </rPh>
    <phoneticPr fontId="5"/>
  </si>
  <si>
    <t>存在するが外部からの高さ１ｍ以下</t>
    <phoneticPr fontId="5"/>
  </si>
  <si>
    <t>存在するが非開閉窓など転落のおそれなし</t>
    <phoneticPr fontId="5"/>
  </si>
  <si>
    <t>□■■</t>
    <phoneticPr fontId="5"/>
  </si>
  <si>
    <t>腰壁等の高さ</t>
    <rPh sb="0" eb="2">
      <t>コシカベ</t>
    </rPh>
    <rPh sb="2" eb="3">
      <t>トウ</t>
    </rPh>
    <rPh sb="4" eb="5">
      <t>タカ</t>
    </rPh>
    <phoneticPr fontId="5"/>
  </si>
  <si>
    <t>腰壁等：</t>
    <rPh sb="0" eb="1">
      <t>コシ</t>
    </rPh>
    <rPh sb="1" eb="2">
      <t>ヘキ</t>
    </rPh>
    <rPh sb="2" eb="3">
      <t>ナド</t>
    </rPh>
    <phoneticPr fontId="5"/>
  </si>
  <si>
    <t>② 腰壁の高さが300mm以上650mm未満の場合にあっては、腰壁等から800mm以上の高さに達するように設けられていること。</t>
    <phoneticPr fontId="5"/>
  </si>
  <si>
    <t>該当部位あり　左欄をみたさない →</t>
    <rPh sb="0" eb="2">
      <t>ガイトウ</t>
    </rPh>
    <rPh sb="2" eb="4">
      <t>ブイ</t>
    </rPh>
    <rPh sb="7" eb="8">
      <t>ヒダリ</t>
    </rPh>
    <rPh sb="8" eb="9">
      <t>ラン</t>
    </rPh>
    <phoneticPr fontId="5"/>
  </si>
  <si>
    <t>手すりの腰壁等からの高さ</t>
    <rPh sb="0" eb="1">
      <t>テ</t>
    </rPh>
    <rPh sb="4" eb="6">
      <t>コシカベ</t>
    </rPh>
    <rPh sb="6" eb="7">
      <t>トウ</t>
    </rPh>
    <rPh sb="10" eb="11">
      <t>タカ</t>
    </rPh>
    <phoneticPr fontId="5"/>
  </si>
  <si>
    <t>腰壁から：</t>
    <rPh sb="0" eb="1">
      <t>コシ</t>
    </rPh>
    <rPh sb="1" eb="2">
      <t>ヘキ</t>
    </rPh>
    <phoneticPr fontId="5"/>
  </si>
  <si>
    <t>手すりの床面からの高さ</t>
    <rPh sb="0" eb="1">
      <t>テ</t>
    </rPh>
    <rPh sb="4" eb="6">
      <t>ユカメン</t>
    </rPh>
    <rPh sb="9" eb="10">
      <t>タカ</t>
    </rPh>
    <phoneticPr fontId="5"/>
  </si>
  <si>
    <t>床面から：</t>
    <rPh sb="0" eb="1">
      <t>ユカ</t>
    </rPh>
    <rPh sb="1" eb="2">
      <t>メン</t>
    </rPh>
    <phoneticPr fontId="5"/>
  </si>
  <si>
    <t>③ 腰壁等の高さが300mm未満の場合にあっては、床面から1,100mm以上の高さに達するように設けられていること。</t>
    <phoneticPr fontId="5"/>
  </si>
  <si>
    <t>欄相互：</t>
    <rPh sb="0" eb="1">
      <t>ラン</t>
    </rPh>
    <rPh sb="1" eb="3">
      <t>ソウゴ</t>
    </rPh>
    <phoneticPr fontId="5"/>
  </si>
  <si>
    <t>２階以
上の窓</t>
    <phoneticPr fontId="5"/>
  </si>
  <si>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5"/>
  </si>
  <si>
    <t>住戸内に窓なし</t>
    <rPh sb="0" eb="2">
      <t>ジュウコ</t>
    </rPh>
    <rPh sb="2" eb="3">
      <t>ナイ</t>
    </rPh>
    <rPh sb="4" eb="5">
      <t>マド</t>
    </rPh>
    <phoneticPr fontId="5"/>
  </si>
  <si>
    <t>窓台等の高さ</t>
    <rPh sb="0" eb="1">
      <t>マド</t>
    </rPh>
    <rPh sb="1" eb="2">
      <t>ダイ</t>
    </rPh>
    <rPh sb="2" eb="3">
      <t>トウ</t>
    </rPh>
    <rPh sb="4" eb="5">
      <t>タカ</t>
    </rPh>
    <phoneticPr fontId="5"/>
  </si>
  <si>
    <t>窓台等：</t>
    <rPh sb="0" eb="1">
      <t>マド</t>
    </rPh>
    <rPh sb="1" eb="2">
      <t>ダイ</t>
    </rPh>
    <rPh sb="2" eb="3">
      <t>ナド</t>
    </rPh>
    <phoneticPr fontId="5"/>
  </si>
  <si>
    <t>②窓台等の高さが300mm以上650mm未満の場合にあっては、窓台等から800mm以上の高さに達するように設けられていること。</t>
    <phoneticPr fontId="5"/>
  </si>
  <si>
    <t>手すりの窓台等からの高さ</t>
    <rPh sb="0" eb="1">
      <t>テ</t>
    </rPh>
    <rPh sb="4" eb="5">
      <t>マド</t>
    </rPh>
    <rPh sb="5" eb="6">
      <t>ダイ</t>
    </rPh>
    <rPh sb="6" eb="7">
      <t>トウ</t>
    </rPh>
    <rPh sb="10" eb="11">
      <t>タカ</t>
    </rPh>
    <phoneticPr fontId="5"/>
  </si>
  <si>
    <t>窓台から：</t>
    <rPh sb="0" eb="1">
      <t>マド</t>
    </rPh>
    <rPh sb="1" eb="2">
      <t>ダイ</t>
    </rPh>
    <phoneticPr fontId="5"/>
  </si>
  <si>
    <t>2F：手すりの床面からの高さ</t>
    <rPh sb="3" eb="4">
      <t>テ</t>
    </rPh>
    <rPh sb="7" eb="9">
      <t>ユカメン</t>
    </rPh>
    <rPh sb="12" eb="13">
      <t>タカ</t>
    </rPh>
    <phoneticPr fontId="5"/>
  </si>
  <si>
    <t>（2F）床から：</t>
    <rPh sb="4" eb="5">
      <t>ユカ</t>
    </rPh>
    <phoneticPr fontId="5"/>
  </si>
  <si>
    <t>③窓台等の高さが300mm未満の場合にあっては、床面から1,100mm以上の高さに達するように設けられていること。</t>
    <phoneticPr fontId="5"/>
  </si>
  <si>
    <t>3F以上：手すりの床面からの高さ</t>
    <rPh sb="2" eb="4">
      <t>イジョウ</t>
    </rPh>
    <rPh sb="5" eb="6">
      <t>テ</t>
    </rPh>
    <rPh sb="9" eb="11">
      <t>ユカメン</t>
    </rPh>
    <rPh sb="14" eb="15">
      <t>タカ</t>
    </rPh>
    <phoneticPr fontId="5"/>
  </si>
  <si>
    <r>
      <t xml:space="preserve">(４)
手すり
</t>
    </r>
    <r>
      <rPr>
        <sz val="9"/>
        <rFont val="ＭＳ Ｐゴシック"/>
        <family val="3"/>
      </rPr>
      <t xml:space="preserve">
※専用住戸
　内部</t>
    </r>
    <phoneticPr fontId="5"/>
  </si>
  <si>
    <r>
      <t>廊下及び階段</t>
    </r>
    <r>
      <rPr>
        <sz val="8"/>
        <rFont val="ＭＳ Ｐゴシック"/>
        <family val="3"/>
      </rPr>
      <t>（開放されている側に限る）</t>
    </r>
    <phoneticPr fontId="5"/>
  </si>
  <si>
    <t>①  腰壁等の高さが650㎜以上800㎜未満の場合にあっては、床面（階段にあっては踏面の先端）から800㎜以上の高さに達するように設けられていること。</t>
    <phoneticPr fontId="5"/>
  </si>
  <si>
    <t>住戸内に開放廊下・階段なし</t>
    <rPh sb="0" eb="2">
      <t>ジュウコ</t>
    </rPh>
    <rPh sb="2" eb="3">
      <t>ナイ</t>
    </rPh>
    <rPh sb="4" eb="6">
      <t>カイホウ</t>
    </rPh>
    <rPh sb="6" eb="8">
      <t>ロウカ</t>
    </rPh>
    <rPh sb="9" eb="11">
      <t>カイダン</t>
    </rPh>
    <phoneticPr fontId="5"/>
  </si>
  <si>
    <t>擁壁：</t>
    <rPh sb="0" eb="1">
      <t>ヨウ</t>
    </rPh>
    <rPh sb="1" eb="2">
      <t>ヘキ</t>
    </rPh>
    <phoneticPr fontId="5"/>
  </si>
  <si>
    <t>②  腰壁等の高さが650㎜未満の場合にあっては、腰壁等から800㎜以上の高さに達するように設けられていること。</t>
  </si>
  <si>
    <t>擁壁から：</t>
    <rPh sb="0" eb="1">
      <t>ヨウ</t>
    </rPh>
    <rPh sb="1" eb="2">
      <t>ヘキ</t>
    </rPh>
    <phoneticPr fontId="5"/>
  </si>
  <si>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</si>
  <si>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該当する手すり子の間隔</t>
    <rPh sb="0" eb="2">
      <t>ガイトウ</t>
    </rPh>
    <phoneticPr fontId="5"/>
  </si>
  <si>
    <t>手すり子：</t>
    <rPh sb="0" eb="1">
      <t>テ</t>
    </rPh>
    <rPh sb="3" eb="4">
      <t>コ</t>
    </rPh>
    <phoneticPr fontId="5"/>
  </si>
  <si>
    <t>（５）
部屋の配置</t>
    <rPh sb="4" eb="6">
      <t>ヘヤ</t>
    </rPh>
    <rPh sb="7" eb="9">
      <t>ハイチ</t>
    </rPh>
    <phoneticPr fontId="5"/>
  </si>
  <si>
    <r>
      <t>日常生活空間のうち、便所が特定寝室の存する階にあること。　　　</t>
    </r>
    <r>
      <rPr>
        <sz val="9"/>
        <rFont val="ＭＳ Ｐゴシック"/>
        <family val="3"/>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5"/>
  </si>
  <si>
    <t>住戸内に階の別はなく該当しない</t>
    <rPh sb="0" eb="2">
      <t>ジュウコ</t>
    </rPh>
    <rPh sb="2" eb="3">
      <t>ナイ</t>
    </rPh>
    <rPh sb="4" eb="5">
      <t>カイ</t>
    </rPh>
    <rPh sb="6" eb="7">
      <t>ベツ</t>
    </rPh>
    <rPh sb="10" eb="12">
      <t>ガイトウ</t>
    </rPh>
    <phoneticPr fontId="5"/>
  </si>
  <si>
    <t>階の別はあるが同一階にあり、適合</t>
    <rPh sb="0" eb="1">
      <t>カイ</t>
    </rPh>
    <rPh sb="2" eb="3">
      <t>ベツ</t>
    </rPh>
    <rPh sb="7" eb="9">
      <t>ドウイツ</t>
    </rPh>
    <rPh sb="9" eb="10">
      <t>カイ</t>
    </rPh>
    <rPh sb="14" eb="16">
      <t>テキゴウ</t>
    </rPh>
    <phoneticPr fontId="5"/>
  </si>
  <si>
    <t>同一階になく非適合</t>
    <rPh sb="0" eb="2">
      <t>ドウイツ</t>
    </rPh>
    <rPh sb="2" eb="3">
      <t>カイ</t>
    </rPh>
    <rPh sb="6" eb="7">
      <t>ヒ</t>
    </rPh>
    <rPh sb="7" eb="9">
      <t>テキゴウ</t>
    </rPh>
    <phoneticPr fontId="5"/>
  </si>
  <si>
    <r>
      <t xml:space="preserve">（６）
便所及び寝室
</t>
    </r>
    <r>
      <rPr>
        <sz val="9"/>
        <rFont val="ＭＳ Ｐゴシック"/>
        <family val="3"/>
      </rPr>
      <t xml:space="preserve">
※専用住戸
　内部</t>
    </r>
    <rPh sb="4" eb="6">
      <t>ベンジョ</t>
    </rPh>
    <rPh sb="6" eb="7">
      <t>オヨ</t>
    </rPh>
    <rPh sb="8" eb="10">
      <t>シンシツ</t>
    </rPh>
    <phoneticPr fontId="5"/>
  </si>
  <si>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5"/>
  </si>
  <si>
    <t>腰掛け式便器を使用</t>
    <rPh sb="0" eb="2">
      <t>コシカ</t>
    </rPh>
    <rPh sb="3" eb="4">
      <t>シキ</t>
    </rPh>
    <rPh sb="4" eb="6">
      <t>ベンキ</t>
    </rPh>
    <rPh sb="7" eb="9">
      <t>シヨウ</t>
    </rPh>
    <phoneticPr fontId="5"/>
  </si>
  <si>
    <t>非適合</t>
    <phoneticPr fontId="5"/>
  </si>
  <si>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5"/>
  </si>
  <si>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5"/>
  </si>
  <si>
    <t>長辺の内法寸法</t>
    <rPh sb="0" eb="2">
      <t>チョウヘン</t>
    </rPh>
    <rPh sb="3" eb="5">
      <t>ウチノリ</t>
    </rPh>
    <rPh sb="5" eb="7">
      <t>スンポウ</t>
    </rPh>
    <phoneticPr fontId="5"/>
  </si>
  <si>
    <t>長辺：</t>
    <rPh sb="0" eb="1">
      <t>チョウ</t>
    </rPh>
    <rPh sb="1" eb="2">
      <t>アタ</t>
    </rPh>
    <phoneticPr fontId="5"/>
  </si>
  <si>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5"/>
  </si>
  <si>
    <t>便器と壁の距離　</t>
    <phoneticPr fontId="5"/>
  </si>
  <si>
    <t>離隔：</t>
    <rPh sb="0" eb="2">
      <t>リカク</t>
    </rPh>
    <phoneticPr fontId="5"/>
  </si>
  <si>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5"/>
  </si>
  <si>
    <t>寝室の面積（内法寸法）</t>
    <phoneticPr fontId="5"/>
  </si>
  <si>
    <t>　２  住宅の共用部分に係る基準</t>
    <phoneticPr fontId="5"/>
  </si>
  <si>
    <t>(１) 
共用廊下</t>
    <phoneticPr fontId="5"/>
  </si>
  <si>
    <t>住戸から建物出入口、共用施設、他住戸その他の日常的に利用する空間に至る少なくとも一の経路上に存する共用廊下が、次に掲げる基準に適合していること。</t>
  </si>
  <si>
    <t>該当する共用廊下なし（長屋形式等）</t>
    <rPh sb="0" eb="2">
      <t>ガイトウ</t>
    </rPh>
    <rPh sb="4" eb="6">
      <t>キョウヨウ</t>
    </rPh>
    <rPh sb="6" eb="8">
      <t>ロウカ</t>
    </rPh>
    <rPh sb="11" eb="13">
      <t>ナガヤ</t>
    </rPh>
    <rPh sb="13" eb="15">
      <t>ケイシキ</t>
    </rPh>
    <rPh sb="15" eb="16">
      <t>ナド</t>
    </rPh>
    <phoneticPr fontId="5"/>
  </si>
  <si>
    <t>イ  共用廊下の床が、段差のない構造であること。</t>
  </si>
  <si>
    <t>該当しない</t>
    <rPh sb="0" eb="2">
      <t>ガイトウ</t>
    </rPh>
    <phoneticPr fontId="5"/>
  </si>
  <si>
    <t>5mmを超える段差なく適合</t>
    <rPh sb="4" eb="5">
      <t>コ</t>
    </rPh>
    <rPh sb="7" eb="9">
      <t>ダンサ</t>
    </rPh>
    <rPh sb="11" eb="13">
      <t>テキゴウ</t>
    </rPh>
    <phoneticPr fontId="5"/>
  </si>
  <si>
    <t>5mmを超える段差があり非適合</t>
    <rPh sb="4" eb="5">
      <t>コ</t>
    </rPh>
    <rPh sb="7" eb="9">
      <t>ダンサ</t>
    </rPh>
    <rPh sb="12" eb="13">
      <t>ヒ</t>
    </rPh>
    <rPh sb="13" eb="15">
      <t>テキゴウ</t>
    </rPh>
    <phoneticPr fontId="5"/>
  </si>
  <si>
    <t>ロ  共用廊下の床に高低差が生じる場合にあっては、次に掲げる基準に適合していること。</t>
  </si>
  <si>
    <t>共用廊下がない</t>
    <rPh sb="0" eb="2">
      <t>キョウヨウ</t>
    </rPh>
    <rPh sb="2" eb="4">
      <t>ロウカ</t>
    </rPh>
    <phoneticPr fontId="5"/>
  </si>
  <si>
    <t>高低差あるが基準対応して適合</t>
    <rPh sb="0" eb="3">
      <t>コウテイサ</t>
    </rPh>
    <rPh sb="6" eb="8">
      <t>キジュン</t>
    </rPh>
    <rPh sb="8" eb="10">
      <t>タイオウ</t>
    </rPh>
    <rPh sb="12" eb="14">
      <t>テキゴウ</t>
    </rPh>
    <phoneticPr fontId="5"/>
  </si>
  <si>
    <t>共用廊下に高低差がない</t>
    <rPh sb="0" eb="2">
      <t>キョウヨウ</t>
    </rPh>
    <rPh sb="2" eb="4">
      <t>ロウカ</t>
    </rPh>
    <rPh sb="5" eb="8">
      <t>コウテイサ</t>
    </rPh>
    <phoneticPr fontId="5"/>
  </si>
  <si>
    <t>高低差あり基準未対応で非適合</t>
    <rPh sb="0" eb="3">
      <t>コウテイサ</t>
    </rPh>
    <rPh sb="5" eb="7">
      <t>キジュン</t>
    </rPh>
    <rPh sb="7" eb="10">
      <t>ミタイオウ</t>
    </rPh>
    <rPh sb="11" eb="12">
      <t>ヒ</t>
    </rPh>
    <rPh sb="12" eb="14">
      <t>テキゴウ</t>
    </rPh>
    <phoneticPr fontId="5"/>
  </si>
  <si>
    <t>①  勾配が1/12以下（高低差が80㎜以下の場合にあっては1/8以下）の傾斜路が設けられているか、又は、当該傾斜路及び段が併設されていること。</t>
  </si>
  <si>
    <t>生じた高低差</t>
    <rPh sb="0" eb="1">
      <t>ショウ</t>
    </rPh>
    <rPh sb="3" eb="6">
      <t>コウテイサ</t>
    </rPh>
    <phoneticPr fontId="5"/>
  </si>
  <si>
    <t>傾斜路のみで対応</t>
    <rPh sb="0" eb="2">
      <t>ケイシャ</t>
    </rPh>
    <rPh sb="2" eb="3">
      <t>ロ</t>
    </rPh>
    <rPh sb="6" eb="8">
      <t>タイオウ</t>
    </rPh>
    <phoneticPr fontId="5"/>
  </si>
  <si>
    <t>傾斜路と段の併設で対応（②に記述）</t>
    <rPh sb="0" eb="2">
      <t>ケイシャ</t>
    </rPh>
    <rPh sb="2" eb="3">
      <t>ロ</t>
    </rPh>
    <rPh sb="4" eb="5">
      <t>ダン</t>
    </rPh>
    <rPh sb="6" eb="8">
      <t>ヘイセツ</t>
    </rPh>
    <rPh sb="9" eb="11">
      <t>タイオウ</t>
    </rPh>
    <rPh sb="14" eb="16">
      <t>キジュツ</t>
    </rPh>
    <phoneticPr fontId="5"/>
  </si>
  <si>
    <t>実勾配</t>
    <rPh sb="0" eb="1">
      <t>ジツ</t>
    </rPh>
    <rPh sb="1" eb="3">
      <t>コウバイ</t>
    </rPh>
    <phoneticPr fontId="5"/>
  </si>
  <si>
    <t>設けた傾斜路勾配</t>
    <rPh sb="0" eb="1">
      <t>モウ</t>
    </rPh>
    <rPh sb="3" eb="5">
      <t>ケイシャ</t>
    </rPh>
    <rPh sb="5" eb="6">
      <t>ロ</t>
    </rPh>
    <rPh sb="6" eb="8">
      <t>コウバイ</t>
    </rPh>
    <phoneticPr fontId="5"/>
  </si>
  <si>
    <t>②  段が設けられている場合にあっては、当該段が(２)イの①から④までに掲げる基準※に適合していること。</t>
    <phoneticPr fontId="5"/>
  </si>
  <si>
    <t>※
(２)イ
①から④</t>
    <phoneticPr fontId="5"/>
  </si>
  <si>
    <t>① 踏面が240mm以上であり、かつ、けあげの寸法の２倍と踏面の寸法の和が550mm以上650mm以下であること。</t>
    <phoneticPr fontId="5"/>
  </si>
  <si>
    <t>左欄をみたして①②適合　→</t>
    <rPh sb="0" eb="1">
      <t>ヒダリ</t>
    </rPh>
    <rPh sb="1" eb="2">
      <t>ラン</t>
    </rPh>
    <rPh sb="9" eb="11">
      <t>テキゴウ</t>
    </rPh>
    <phoneticPr fontId="5"/>
  </si>
  <si>
    <t>左欄をみたさず①②非適合　→</t>
    <rPh sb="0" eb="1">
      <t>ヒダリ</t>
    </rPh>
    <rPh sb="1" eb="2">
      <t>ラン</t>
    </rPh>
    <rPh sb="9" eb="10">
      <t>ヒ</t>
    </rPh>
    <rPh sb="10" eb="12">
      <t>テキゴウ</t>
    </rPh>
    <phoneticPr fontId="5"/>
  </si>
  <si>
    <t>② 蹴込みが30mm以下であること。</t>
    <phoneticPr fontId="5"/>
  </si>
  <si>
    <t>③ 最上段の通路等への食い込み部分及び最下段の通路等への突出部分が設けられていないこと。</t>
    <phoneticPr fontId="5"/>
  </si>
  <si>
    <t>最上段食い込み</t>
    <rPh sb="0" eb="2">
      <t>サイジョウ</t>
    </rPh>
    <rPh sb="2" eb="3">
      <t>ダン</t>
    </rPh>
    <rPh sb="3" eb="4">
      <t>ク</t>
    </rPh>
    <rPh sb="5" eb="6">
      <t>コ</t>
    </rPh>
    <phoneticPr fontId="5"/>
  </si>
  <si>
    <t>あり</t>
    <phoneticPr fontId="5"/>
  </si>
  <si>
    <t>最下段突出部分</t>
    <rPh sb="0" eb="1">
      <t>サイ</t>
    </rPh>
    <rPh sb="1" eb="3">
      <t>ゲダン</t>
    </rPh>
    <rPh sb="3" eb="5">
      <t>トッシュツ</t>
    </rPh>
    <rPh sb="5" eb="6">
      <t>ブ</t>
    </rPh>
    <rPh sb="6" eb="7">
      <t>ブン</t>
    </rPh>
    <phoneticPr fontId="5"/>
  </si>
  <si>
    <t>④ 手すりが、少なくとも片側に、かつ、踏面の先端からの高さが700㎜から900㎜の位置に設けられていること。</t>
  </si>
  <si>
    <t>左欄をみたして③④適合　→</t>
    <rPh sb="0" eb="1">
      <t>ヒダリ</t>
    </rPh>
    <rPh sb="1" eb="2">
      <t>ラン</t>
    </rPh>
    <rPh sb="9" eb="11">
      <t>テキゴウ</t>
    </rPh>
    <phoneticPr fontId="5"/>
  </si>
  <si>
    <t>左欄をみたさず③④非適合　→</t>
    <rPh sb="0" eb="1">
      <t>ヒダリ</t>
    </rPh>
    <rPh sb="1" eb="2">
      <t>ラン</t>
    </rPh>
    <rPh sb="9" eb="10">
      <t>ヒ</t>
    </rPh>
    <rPh sb="10" eb="12">
      <t>テキゴウ</t>
    </rPh>
    <phoneticPr fontId="5"/>
  </si>
  <si>
    <t>ハ  手すりが共用廊下（次の①及び②に掲げる部分を除く。）の少なくとも片側に、かつ、床面からの高さが700㎜から900㎜の位置に設けられていること。</t>
  </si>
  <si>
    <t>手すりを設置して適合 →</t>
    <rPh sb="0" eb="1">
      <t>テ</t>
    </rPh>
    <rPh sb="4" eb="6">
      <t>セッチ</t>
    </rPh>
    <rPh sb="8" eb="10">
      <t>テキゴウ</t>
    </rPh>
    <phoneticPr fontId="5"/>
  </si>
  <si>
    <t>手すりの床面からの高さ</t>
    <rPh sb="0" eb="1">
      <t>テ</t>
    </rPh>
    <rPh sb="4" eb="5">
      <t>ユカ</t>
    </rPh>
    <rPh sb="5" eb="6">
      <t>メン</t>
    </rPh>
    <rPh sb="9" eb="10">
      <t>タカ</t>
    </rPh>
    <phoneticPr fontId="5"/>
  </si>
  <si>
    <t>手すりの設置がなく非適合</t>
    <rPh sb="0" eb="1">
      <t>テ</t>
    </rPh>
    <rPh sb="4" eb="6">
      <t>セッチ</t>
    </rPh>
    <rPh sb="9" eb="10">
      <t>ヒ</t>
    </rPh>
    <rPh sb="10" eb="12">
      <t>テキゴウ</t>
    </rPh>
    <phoneticPr fontId="5"/>
  </si>
  <si>
    <t>①  住戸その他の室の出入口、交差する動線がある部分その他やむを得ず手すりを設けることのできない部分</t>
  </si>
  <si>
    <t xml:space="preserve">手すり設置を回避した具体の箇所：
</t>
    <rPh sb="0" eb="1">
      <t>テ</t>
    </rPh>
    <rPh sb="3" eb="5">
      <t>セッチ</t>
    </rPh>
    <rPh sb="6" eb="8">
      <t>カイヒ</t>
    </rPh>
    <rPh sb="10" eb="12">
      <t>グタイ</t>
    </rPh>
    <rPh sb="13" eb="15">
      <t>カショ</t>
    </rPh>
    <phoneticPr fontId="5"/>
  </si>
  <si>
    <t>該当部位で手すり設置を回避した →</t>
    <rPh sb="0" eb="2">
      <t>ガイトウ</t>
    </rPh>
    <rPh sb="2" eb="4">
      <t>ブイ</t>
    </rPh>
    <rPh sb="5" eb="6">
      <t>テ</t>
    </rPh>
    <rPh sb="8" eb="10">
      <t>セッチ</t>
    </rPh>
    <rPh sb="11" eb="13">
      <t>カイヒ</t>
    </rPh>
    <phoneticPr fontId="5"/>
  </si>
  <si>
    <t>◎避け</t>
    <rPh sb="1" eb="2">
      <t>サ</t>
    </rPh>
    <phoneticPr fontId="5"/>
  </si>
  <si>
    <t>●無し</t>
    <rPh sb="1" eb="2">
      <t>ナ</t>
    </rPh>
    <phoneticPr fontId="5"/>
  </si>
  <si>
    <t>該当部位はなく適用していない</t>
    <rPh sb="0" eb="2">
      <t>ガイトウ</t>
    </rPh>
    <rPh sb="2" eb="4">
      <t>ブイ</t>
    </rPh>
    <rPh sb="7" eb="9">
      <t>テキヨウ</t>
    </rPh>
    <phoneticPr fontId="5"/>
  </si>
  <si>
    <t>②  エントランスホールその他手すりに沿って通行することが動線を著しく延長させる部分</t>
  </si>
  <si>
    <t>(１) 
共用廊下</t>
    <phoneticPr fontId="5"/>
  </si>
  <si>
    <t>ニ  直接外部に開放されている共用廊下（１階に存するものを除く。）にあっては、次に掲げる基準に適合していること。</t>
  </si>
  <si>
    <t>開放された共用廊下なし</t>
    <rPh sb="0" eb="2">
      <t>カイホウ</t>
    </rPh>
    <rPh sb="5" eb="7">
      <t>キョウヨウ</t>
    </rPh>
    <rPh sb="7" eb="9">
      <t>ロウカ</t>
    </rPh>
    <phoneticPr fontId="5"/>
  </si>
  <si>
    <t>存在するが１階のため適用外</t>
    <rPh sb="0" eb="2">
      <t>ソンザイ</t>
    </rPh>
    <rPh sb="6" eb="7">
      <t>カイ</t>
    </rPh>
    <rPh sb="10" eb="12">
      <t>テキヨウ</t>
    </rPh>
    <rPh sb="12" eb="13">
      <t>ガイ</t>
    </rPh>
    <phoneticPr fontId="5"/>
  </si>
  <si>
    <t>①  転落防止のための手すりが、腰壁等の高さが650㎜以上1,100㎜未満の場合にあっては床面から1,100㎜以上の高さに、腰壁等の高さが650㎜未満の場合にあっては腰壁等から1,100㎜以上の高さに設けられていること。</t>
  </si>
  <si>
    <t>②  転落防止のための手すりの手すり子で床面及び腰壁等（腰壁等の高さが650㎜未満の場合に限る。）からの高さが800㎜以内の部分に存するものの相互の間隔が、内法寸法で110㎜以下であること。</t>
    <phoneticPr fontId="5"/>
  </si>
  <si>
    <t>(2)
主たる共用の階段</t>
    <rPh sb="4" eb="5">
      <t>シュ</t>
    </rPh>
    <rPh sb="7" eb="9">
      <t>キョウヨウ</t>
    </rPh>
    <rPh sb="10" eb="12">
      <t>カイダン</t>
    </rPh>
    <phoneticPr fontId="5"/>
  </si>
  <si>
    <t>次に掲げる基準に適合していること。</t>
  </si>
  <si>
    <t>該当する共用階段なし（平屋建て等）</t>
    <rPh sb="0" eb="2">
      <t>ガイトウ</t>
    </rPh>
    <rPh sb="4" eb="6">
      <t>キョウヨウ</t>
    </rPh>
    <rPh sb="6" eb="8">
      <t>カイダン</t>
    </rPh>
    <rPh sb="11" eb="13">
      <t>ヒラヤ</t>
    </rPh>
    <rPh sb="13" eb="14">
      <t>ダ</t>
    </rPh>
    <rPh sb="15" eb="16">
      <t>ナド</t>
    </rPh>
    <phoneticPr fontId="5"/>
  </si>
  <si>
    <t>全適合</t>
    <rPh sb="0" eb="1">
      <t>ゼン</t>
    </rPh>
    <rPh sb="1" eb="3">
      <t>テキゴウ</t>
    </rPh>
    <phoneticPr fontId="5"/>
  </si>
  <si>
    <t>部分適合</t>
    <rPh sb="0" eb="2">
      <t>ブブン</t>
    </rPh>
    <rPh sb="2" eb="4">
      <t>テキゴウ</t>
    </rPh>
    <phoneticPr fontId="5"/>
  </si>
  <si>
    <t>◆未達</t>
    <rPh sb="1" eb="3">
      <t>ミタツ</t>
    </rPh>
    <phoneticPr fontId="5"/>
  </si>
  <si>
    <t>イ  次の①から④まで（住戸のある階においてエレベーターを利用できる場合にあっては、③及び④）に掲げる基準に適合していること。</t>
    <phoneticPr fontId="5"/>
  </si>
  <si>
    <t>①～④に適合</t>
    <rPh sb="4" eb="6">
      <t>テキゴウ</t>
    </rPh>
    <phoneticPr fontId="5"/>
  </si>
  <si>
    <t>住戸階はエレベータ利用あり③及び④に適合</t>
    <rPh sb="0" eb="2">
      <t>ジュウコ</t>
    </rPh>
    <rPh sb="2" eb="3">
      <t>カイ</t>
    </rPh>
    <rPh sb="9" eb="11">
      <t>リヨウ</t>
    </rPh>
    <rPh sb="14" eb="15">
      <t>オヨ</t>
    </rPh>
    <rPh sb="18" eb="20">
      <t>テキゴウ</t>
    </rPh>
    <phoneticPr fontId="5"/>
  </si>
  <si>
    <t>① 踏面が240mm以上であり、かつ、けあげの寸法の２倍と踏面の寸法の和が550mm以上650mm以下であること。</t>
  </si>
  <si>
    <t>ロ  直接外部に開放されている主たる共用の階段にあっては、次に掲げる基準に適合していること。ただし、高さ１ｍ以下の階段の部分については、この限りでない。</t>
  </si>
  <si>
    <t>開放された廊下・階段なし</t>
    <rPh sb="0" eb="2">
      <t>カイホウ</t>
    </rPh>
    <rPh sb="5" eb="7">
      <t>ロウカ</t>
    </rPh>
    <rPh sb="8" eb="10">
      <t>カイダン</t>
    </rPh>
    <phoneticPr fontId="5"/>
  </si>
  <si>
    <t>存在するが外部からの高さ１ｍ以下</t>
    <rPh sb="0" eb="2">
      <t>ソンザイ</t>
    </rPh>
    <rPh sb="5" eb="7">
      <t>ガイブ</t>
    </rPh>
    <rPh sb="10" eb="11">
      <t>タカ</t>
    </rPh>
    <rPh sb="14" eb="16">
      <t>イカ</t>
    </rPh>
    <phoneticPr fontId="5"/>
  </si>
  <si>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</si>
  <si>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手すりの踏面先端からの高さ</t>
    <rPh sb="0" eb="1">
      <t>テ</t>
    </rPh>
    <rPh sb="4" eb="5">
      <t>フ</t>
    </rPh>
    <rPh sb="5" eb="6">
      <t>ヅラ</t>
    </rPh>
    <rPh sb="6" eb="8">
      <t>センタン</t>
    </rPh>
    <rPh sb="11" eb="12">
      <t>タカ</t>
    </rPh>
    <phoneticPr fontId="5"/>
  </si>
  <si>
    <t>踏面先端から：</t>
    <rPh sb="0" eb="1">
      <t>フ</t>
    </rPh>
    <rPh sb="1" eb="2">
      <t>メン</t>
    </rPh>
    <rPh sb="2" eb="4">
      <t>センタン</t>
    </rPh>
    <phoneticPr fontId="5"/>
  </si>
  <si>
    <t>②  転落防止のための手すりの手すり子で踏面の先端及び腰壁等（腰壁等の高さが650㎜未満の場合に限る。）からの高さが800㎜以内の部分に存するものの相互の間隔が、内法寸法で110㎜以下であること。</t>
  </si>
  <si>
    <t>(3)
エレベーター</t>
    <phoneticPr fontId="5"/>
  </si>
  <si>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5"/>
  </si>
  <si>
    <t>該当部位なし(１)全住戸が出入口階</t>
    <rPh sb="0" eb="2">
      <t>ガイトウ</t>
    </rPh>
    <rPh sb="2" eb="4">
      <t>ブイ</t>
    </rPh>
    <phoneticPr fontId="5"/>
  </si>
  <si>
    <t>←以下及びイ～ハ記入なしで可</t>
    <rPh sb="1" eb="3">
      <t>イカ</t>
    </rPh>
    <rPh sb="3" eb="4">
      <t>オヨ</t>
    </rPh>
    <rPh sb="8" eb="10">
      <t>キニュウ</t>
    </rPh>
    <rPh sb="13" eb="14">
      <t>カ</t>
    </rPh>
    <phoneticPr fontId="5"/>
  </si>
  <si>
    <t>　(左の基準①)</t>
    <rPh sb="2" eb="3">
      <t>ヒダリ</t>
    </rPh>
    <rPh sb="4" eb="6">
      <t>キジュン</t>
    </rPh>
    <phoneticPr fontId="5"/>
  </si>
  <si>
    <t>左２～３行目をみたして適合　→</t>
    <rPh sb="0" eb="1">
      <t>ヒダリ</t>
    </rPh>
    <rPh sb="4" eb="6">
      <t>ギョウメ</t>
    </rPh>
    <rPh sb="11" eb="13">
      <t>テキゴウ</t>
    </rPh>
    <phoneticPr fontId="5"/>
  </si>
  <si>
    <t>エレベータで出入口階に到達</t>
    <rPh sb="6" eb="7">
      <t>デ</t>
    </rPh>
    <rPh sb="7" eb="9">
      <t>イリグチ</t>
    </rPh>
    <rPh sb="9" eb="10">
      <t>カイ</t>
    </rPh>
    <rPh sb="11" eb="13">
      <t>トウタツ</t>
    </rPh>
    <phoneticPr fontId="5"/>
  </si>
  <si>
    <t>１階分の階段で出入口階に到達</t>
    <rPh sb="1" eb="2">
      <t>カイ</t>
    </rPh>
    <rPh sb="2" eb="3">
      <t>ブン</t>
    </rPh>
    <rPh sb="4" eb="6">
      <t>カイダン</t>
    </rPh>
    <rPh sb="7" eb="8">
      <t>デ</t>
    </rPh>
    <rPh sb="8" eb="10">
      <t>イリグチ</t>
    </rPh>
    <rPh sb="10" eb="11">
      <t>カイ</t>
    </rPh>
    <rPh sb="12" eb="14">
      <t>トウタツ</t>
    </rPh>
    <phoneticPr fontId="5"/>
  </si>
  <si>
    <t>　(左の基準②)</t>
    <rPh sb="2" eb="3">
      <t>ヒダリ</t>
    </rPh>
    <rPh sb="4" eb="6">
      <t>キジュン</t>
    </rPh>
    <phoneticPr fontId="5"/>
  </si>
  <si>
    <t>該当部位なし(２)ＥＶ使わず出入口</t>
    <rPh sb="0" eb="2">
      <t>ガイトウ</t>
    </rPh>
    <rPh sb="2" eb="4">
      <t>ブイ</t>
    </rPh>
    <rPh sb="11" eb="12">
      <t>ツカ</t>
    </rPh>
    <rPh sb="14" eb="15">
      <t>デ</t>
    </rPh>
    <rPh sb="15" eb="17">
      <t>イリグチ</t>
    </rPh>
    <phoneticPr fontId="5"/>
  </si>
  <si>
    <t>イ～ハをみたす経路あり適合</t>
    <rPh sb="7" eb="9">
      <t>ケイロ</t>
    </rPh>
    <rPh sb="11" eb="13">
      <t>テキゴウ</t>
    </rPh>
    <phoneticPr fontId="5"/>
  </si>
  <si>
    <t>イ  エレベーター及びエレベーターホールの寸法が、次に掲げる基準に適合していること。</t>
    <phoneticPr fontId="5"/>
  </si>
  <si>
    <t>該当部位なし（エレベータ非設置等）</t>
    <rPh sb="0" eb="2">
      <t>ガイトウ</t>
    </rPh>
    <rPh sb="2" eb="4">
      <t>ブイ</t>
    </rPh>
    <rPh sb="12" eb="13">
      <t>ヒ</t>
    </rPh>
    <rPh sb="13" eb="15">
      <t>セッチ</t>
    </rPh>
    <rPh sb="15" eb="16">
      <t>ナド</t>
    </rPh>
    <phoneticPr fontId="5"/>
  </si>
  <si>
    <t>①  エレベーターの出入口の有効な幅員が800㎜以上であること。</t>
  </si>
  <si>
    <t>エレベーター出入口の有効幅員</t>
    <rPh sb="6" eb="9">
      <t>デイリグチ</t>
    </rPh>
    <rPh sb="10" eb="12">
      <t>ユウコウ</t>
    </rPh>
    <rPh sb="12" eb="14">
      <t>フクイン</t>
    </rPh>
    <phoneticPr fontId="5"/>
  </si>
  <si>
    <t>②  エレベーターホールに一辺を1,500㎜とする正方形の空間を確保できるものであること。</t>
  </si>
  <si>
    <t>確保できる正方形の一辺の長さ</t>
    <rPh sb="0" eb="2">
      <t>カクホ</t>
    </rPh>
    <rPh sb="5" eb="8">
      <t>セイホウケイ</t>
    </rPh>
    <rPh sb="9" eb="11">
      <t>イッペン</t>
    </rPh>
    <rPh sb="12" eb="13">
      <t>ナガ</t>
    </rPh>
    <phoneticPr fontId="5"/>
  </si>
  <si>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</si>
  <si>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</si>
  <si>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該当しない→</t>
    <rPh sb="0" eb="2">
      <t>ガイトウ</t>
    </rPh>
    <phoneticPr fontId="5"/>
  </si>
  <si>
    <t>エレベータ設備がない</t>
    <rPh sb="5" eb="7">
      <t>セツビ</t>
    </rPh>
    <phoneticPr fontId="5"/>
  </si>
  <si>
    <t>高低差がない</t>
    <rPh sb="0" eb="3">
      <t>コウテイサ</t>
    </rPh>
    <phoneticPr fontId="5"/>
  </si>
  <si>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</si>
  <si>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傾斜路と段の併設で対応（③に記述）</t>
    <rPh sb="0" eb="2">
      <t>ケイシャ</t>
    </rPh>
    <rPh sb="2" eb="3">
      <t>ロ</t>
    </rPh>
    <rPh sb="4" eb="5">
      <t>ダン</t>
    </rPh>
    <rPh sb="6" eb="8">
      <t>ヘイセツ</t>
    </rPh>
    <rPh sb="9" eb="11">
      <t>タイオウ</t>
    </rPh>
    <rPh sb="14" eb="16">
      <t>キジュツ</t>
    </rPh>
    <phoneticPr fontId="5"/>
  </si>
  <si>
    <t>有効幅員</t>
    <rPh sb="0" eb="2">
      <t>ユウコウ</t>
    </rPh>
    <rPh sb="2" eb="4">
      <t>フクイン</t>
    </rPh>
    <phoneticPr fontId="5"/>
  </si>
  <si>
    <t>設けた傾斜路有効幅員</t>
    <rPh sb="0" eb="1">
      <t>モウ</t>
    </rPh>
    <rPh sb="3" eb="5">
      <t>ケイシャ</t>
    </rPh>
    <rPh sb="5" eb="6">
      <t>ロ</t>
    </rPh>
    <rPh sb="6" eb="8">
      <t>ユウコウ</t>
    </rPh>
    <rPh sb="8" eb="10">
      <t>フクイン</t>
    </rPh>
    <phoneticPr fontId="5"/>
  </si>
  <si>
    <t>②  手すりが、傾斜路の少なくとも片側に、かつ、床面からの高さが700㎜から900㎜の位置に設けられていること。</t>
    <phoneticPr fontId="5"/>
  </si>
  <si>
    <t>手すりを設置して適合　 →</t>
    <rPh sb="0" eb="1">
      <t>テ</t>
    </rPh>
    <rPh sb="4" eb="6">
      <t>セッチ</t>
    </rPh>
    <rPh sb="8" eb="10">
      <t>テキゴウ</t>
    </rPh>
    <phoneticPr fontId="5"/>
  </si>
  <si>
    <t>③  段が設けられている場合にあっては、当該段が(２)イの①から④に掲げる基準※に適合していること。</t>
    <phoneticPr fontId="5"/>
  </si>
  <si>
    <t>傾斜路</t>
    <rPh sb="0" eb="2">
      <t>ケイシャ</t>
    </rPh>
    <rPh sb="2" eb="3">
      <t>ロ</t>
    </rPh>
    <phoneticPr fontId="5"/>
  </si>
  <si>
    <t>設けた段の有効幅員</t>
    <rPh sb="0" eb="1">
      <t>モウ</t>
    </rPh>
    <rPh sb="3" eb="4">
      <t>ダン</t>
    </rPh>
    <rPh sb="5" eb="7">
      <t>ユウコウ</t>
    </rPh>
    <rPh sb="7" eb="9">
      <t>フクイン</t>
    </rPh>
    <phoneticPr fontId="5"/>
  </si>
  <si>
    <t>段</t>
    <rPh sb="0" eb="1">
      <t>ダン</t>
    </rPh>
    <phoneticPr fontId="5"/>
  </si>
  <si>
    <t>本
書
類
の
作
成
者</t>
    <phoneticPr fontId="5"/>
  </si>
  <si>
    <t>氏　名</t>
    <rPh sb="0" eb="1">
      <t>シ</t>
    </rPh>
    <rPh sb="2" eb="3">
      <t>メイ</t>
    </rPh>
    <phoneticPr fontId="5"/>
  </si>
  <si>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5"/>
  </si>
  <si>
    <t>資　格</t>
    <rPh sb="0" eb="1">
      <t>シ</t>
    </rPh>
    <rPh sb="2" eb="3">
      <t>カク</t>
    </rPh>
    <phoneticPr fontId="5"/>
  </si>
  <si>
    <t>建築士免許の種類</t>
    <rPh sb="0" eb="3">
      <t>ケンチクシ</t>
    </rPh>
    <rPh sb="3" eb="5">
      <t>メンキョ</t>
    </rPh>
    <rPh sb="6" eb="8">
      <t>シュルイ</t>
    </rPh>
    <phoneticPr fontId="5"/>
  </si>
  <si>
    <t>登録番号</t>
    <rPh sb="0" eb="2">
      <t>トウロク</t>
    </rPh>
    <rPh sb="2" eb="4">
      <t>バンゴウ</t>
    </rPh>
    <phoneticPr fontId="5"/>
  </si>
  <si>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5"/>
  </si>
  <si>
    <t>所　属
事務所</t>
    <phoneticPr fontId="5"/>
  </si>
  <si>
    <t>建築士事務所の名称</t>
    <rPh sb="0" eb="3">
      <t>ケンチクシ</t>
    </rPh>
    <rPh sb="3" eb="6">
      <t>ジムショ</t>
    </rPh>
    <rPh sb="7" eb="9">
      <t>メイショウ</t>
    </rPh>
    <phoneticPr fontId="5"/>
  </si>
  <si>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5"/>
  </si>
  <si>
    <t>住所</t>
    <rPh sb="0" eb="2">
      <t>ジュウショ</t>
    </rPh>
    <phoneticPr fontId="5"/>
  </si>
  <si>
    <t>電話</t>
    <rPh sb="0" eb="2">
      <t>デンワ</t>
    </rPh>
    <phoneticPr fontId="5"/>
  </si>
  <si>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5"/>
  </si>
  <si>
    <t>登録の更新を受けようとする建物の状況は、　　　　年　　　月　　　日時点で、上記のとおりであることを誓約します。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</si>
</sst>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numFmt numFmtId="177" formatCode="0.000_ "/>
    <numFmt numFmtId="178" formatCode="0.0;&quot;エラー&quot;;"/>
    <numFmt numFmtId="179" formatCode="0.00&quot;゜&quot;\ "/>
    <numFmt numFmtId="180" formatCode="&quot;1/&quot;0&quot;以下&quot;"/>
  </numFmts>
  <fonts count="43" x14ac:knownFonts="1">
    <font>
      <sz val="11"/>
      <color indexed="8"/>
      <name val="ＭＳ Ｐゴシック"/>
      <family val="3"/>
    </font>
    <font>
      <sz val="10"/>
      <name val="ＭＳ Ｐゴシック"/>
      <family val="3"/>
    </font>
    <font>
      <sz val="6"/>
      <name val="游ゴシック"/>
      <family val="2"/>
      <charset val="128"/>
      <scheme val="minor"/>
    </font>
    <font>
      <b/>
      <sz val="12"/>
      <name val="ＭＳ Ｐ明朝"/>
      <family val="1"/>
    </font>
    <font>
      <sz val="16"/>
      <name val="ＭＳ 明朝"/>
      <family val="1"/>
    </font>
    <font>
      <sz val="6"/>
      <name val="ＭＳ Ｐゴシック"/>
      <family val="3"/>
    </font>
    <font>
      <sz val="16"/>
      <color theme="1"/>
      <name val="ＭＳ Ｐゴシック"/>
      <family val="3"/>
    </font>
    <font>
      <sz val="14"/>
      <color indexed="8"/>
      <name val="ＭＳ Ｐゴシック"/>
      <family val="3"/>
    </font>
    <font>
      <sz val="12"/>
      <color indexed="8"/>
      <name val="ＭＳ Ｐゴシック"/>
      <family val="3"/>
    </font>
    <font>
      <sz val="14"/>
      <color theme="1"/>
      <name val="ＭＳ Ｐゴシック"/>
      <family val="3"/>
    </font>
    <font>
      <sz val="11"/>
      <name val="ＭＳ Ｐゴシック"/>
      <family val="3"/>
    </font>
    <font>
      <sz val="12"/>
      <name val="ＭＳ Ｐゴシック"/>
      <family val="3"/>
    </font>
    <font>
      <sz val="12"/>
      <name val="ＭＳ 明朝"/>
      <family val="1"/>
    </font>
    <font>
      <sz val="10"/>
      <color indexed="9"/>
      <name val="ＭＳ Ｐゴシック"/>
      <family val="3"/>
    </font>
    <font>
      <sz val="8"/>
      <name val="ＭＳ Ｐゴシック"/>
      <family val="3"/>
    </font>
    <font>
      <sz val="9"/>
      <name val="ＭＳ Ｐ明朝"/>
      <family val="1"/>
    </font>
    <font>
      <sz val="10"/>
      <color theme="1"/>
      <name val="ＭＳ Ｐゴシック"/>
      <family val="3"/>
    </font>
    <font>
      <b/>
      <sz val="14"/>
      <color indexed="8"/>
      <name val="ＭＳ Ｐゴシック"/>
      <family val="3"/>
    </font>
    <font>
      <sz val="10"/>
      <color indexed="8"/>
      <name val="ＭＳ Ｐゴシック"/>
      <family val="3"/>
    </font>
    <font>
      <sz val="9"/>
      <name val="ＭＳ Ｐゴシック"/>
      <family val="3"/>
    </font>
    <font>
      <u/>
      <sz val="10"/>
      <color indexed="8"/>
      <name val="ＭＳ Ｐゴシック"/>
      <family val="3"/>
    </font>
    <font>
      <sz val="11"/>
      <color theme="1"/>
      <name val="ＭＳ Ｐゴシック"/>
      <family val="3"/>
    </font>
    <font>
      <u/>
      <sz val="9"/>
      <color theme="1"/>
      <name val="ＭＳ Ｐゴシック"/>
      <family val="3"/>
    </font>
    <font>
      <u/>
      <sz val="9"/>
      <color indexed="10"/>
      <name val="ＭＳ Ｐゴシック"/>
      <family val="3"/>
    </font>
    <font>
      <sz val="10"/>
      <color indexed="10"/>
      <name val="ＭＳ Ｐゴシック"/>
      <family val="3"/>
    </font>
    <font>
      <u/>
      <sz val="10"/>
      <color theme="1"/>
      <name val="ＭＳ Ｐゴシック"/>
      <family val="3"/>
    </font>
    <font>
      <sz val="9"/>
      <color theme="1"/>
      <name val="ＭＳ Ｐゴシック"/>
      <family val="3"/>
    </font>
    <font>
      <sz val="8"/>
      <color theme="1"/>
      <name val="ＭＳ Ｐゴシック"/>
      <family val="3"/>
    </font>
    <font>
      <vertAlign val="superscript"/>
      <sz val="10"/>
      <color indexed="8"/>
      <name val="ＭＳ Ｐゴシック"/>
      <family val="3"/>
    </font>
    <font>
      <sz val="9"/>
      <name val="ＭＳ 明朝"/>
      <family val="1"/>
    </font>
    <font>
      <sz val="10"/>
      <name val="ＭＳ 明朝"/>
      <family val="1"/>
    </font>
    <font>
      <sz val="10"/>
      <color indexed="13"/>
      <name val="ＭＳ Ｐゴシック"/>
      <family val="3"/>
    </font>
    <font>
      <sz val="10"/>
      <name val="ＭＳ Ｐ明朝"/>
      <family val="1"/>
    </font>
    <font>
      <sz val="9"/>
      <color indexed="13"/>
      <name val="ＭＳ Ｐゴシック"/>
      <family val="3"/>
    </font>
    <font>
      <sz val="9"/>
      <name val="ＭＳ ゴシック"/>
      <family val="3"/>
    </font>
    <font>
      <sz val="10"/>
      <name val="ＭＳ ゴシック"/>
      <family val="3"/>
    </font>
    <font>
      <sz val="8"/>
      <name val="ＭＳ 明朝"/>
      <family val="1"/>
    </font>
    <font>
      <strike/>
      <sz val="9"/>
      <color indexed="10"/>
      <name val="ＭＳ 明朝"/>
      <family val="1"/>
    </font>
    <font>
      <sz val="9"/>
      <color theme="1"/>
      <name val="ＭＳ 明朝"/>
      <family val="1"/>
    </font>
    <font>
      <sz val="10"/>
      <color indexed="51"/>
      <name val="ＭＳ Ｐゴシック"/>
      <family val="3"/>
    </font>
    <font>
      <sz val="8"/>
      <name val="ＭＳ Ｐ明朝"/>
      <family val="1"/>
    </font>
    <font>
      <sz val="11"/>
      <name val="ＭＳ 明朝"/>
      <family val="1"/>
    </font>
    <font>
      <sz val="10.5"/>
      <name val="ＭＳ 明朝"/>
      <family val="1"/>
    </font>
  </fonts>
  <fills count="10">
    <fill>
      <patternFill patternType="none"/>
    </fill>
    <fill>
      <patternFill patternType="gray125"/>
    </fill>
    <fill>
      <patternFill patternType="solid">
        <fgColor indexed="41"/>
        <bgColor indexed="64"/>
      </patternFill>
    </fill>
    <fill>
      <patternFill patternType="solid">
        <fgColor rgb="FF00B0F0"/>
        <bgColor indexed="64"/>
      </patternFill>
    </fill>
    <fill>
      <patternFill patternType="solid">
        <fgColor indexed="27"/>
        <bgColor indexed="64"/>
      </patternFill>
    </fill>
    <fill>
      <patternFill patternType="solid">
        <fgColor rgb="FF00B050"/>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688">
    <xf numFmtId="0" fontId="0" fillId="0" borderId="0" xfId="0">
      <alignment vertical="center"/>
    </xf>
    <xf numFmtId="0" fontId="1" fillId="0" borderId="0" xfId="1" applyFont="1">
      <alignment vertical="center"/>
    </xf>
    <xf numFmtId="0" fontId="1" fillId="0" borderId="0" xfId="1" applyFont="1" applyAlignment="1">
      <alignment vertical="center"/>
    </xf>
    <xf numFmtId="0" fontId="3" fillId="0" borderId="0" xfId="1" applyFont="1" applyBorder="1" applyAlignment="1">
      <alignment horizontal="center" vertical="center"/>
    </xf>
    <xf numFmtId="0" fontId="4" fillId="0" borderId="0" xfId="1" applyFont="1" applyAlignment="1">
      <alignment horizontal="centerContinuous" vertical="center"/>
    </xf>
    <xf numFmtId="0" fontId="1" fillId="0" borderId="0" xfId="1" applyFont="1" applyAlignment="1">
      <alignment horizontal="centerContinuous" vertical="center"/>
    </xf>
    <xf numFmtId="0" fontId="1" fillId="0" borderId="0" xfId="1" applyFont="1" applyBorder="1">
      <alignment vertical="center"/>
    </xf>
    <xf numFmtId="0" fontId="1" fillId="0" borderId="1" xfId="1" applyFont="1" applyBorder="1" applyAlignment="1">
      <alignment horizontal="center" vertical="center"/>
    </xf>
    <xf numFmtId="0" fontId="6" fillId="0" borderId="0" xfId="1" applyFont="1" applyAlignment="1">
      <alignment horizontal="center" vertical="center" wrapText="1"/>
    </xf>
    <xf numFmtId="0" fontId="9" fillId="0" borderId="0" xfId="0" applyFont="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xf>
    <xf numFmtId="0" fontId="1" fillId="0" borderId="0" xfId="0" applyFont="1" applyBorder="1" applyAlignment="1">
      <alignment vertical="center"/>
    </xf>
    <xf numFmtId="0" fontId="1" fillId="0" borderId="0" xfId="1" applyFont="1" applyBorder="1" applyAlignment="1">
      <alignment vertical="center"/>
    </xf>
    <xf numFmtId="0" fontId="11" fillId="0" borderId="2" xfId="1" applyFont="1" applyBorder="1">
      <alignment vertical="center"/>
    </xf>
    <xf numFmtId="0" fontId="12" fillId="0" borderId="2" xfId="1" applyFont="1" applyBorder="1">
      <alignment vertical="center"/>
    </xf>
    <xf numFmtId="0" fontId="1" fillId="0" borderId="2" xfId="1" applyFont="1" applyBorder="1">
      <alignment vertical="center"/>
    </xf>
    <xf numFmtId="0" fontId="4" fillId="0" borderId="0" xfId="1" applyFont="1">
      <alignment vertical="center"/>
    </xf>
    <xf numFmtId="0" fontId="12" fillId="0" borderId="0" xfId="1" applyFont="1" applyAlignment="1">
      <alignment horizontal="right" vertical="center"/>
    </xf>
    <xf numFmtId="0" fontId="13" fillId="0" borderId="0" xfId="1" applyFont="1" applyAlignment="1">
      <alignment vertical="center"/>
    </xf>
    <xf numFmtId="0" fontId="13" fillId="0" borderId="0" xfId="1" applyFont="1">
      <alignment vertical="center"/>
    </xf>
    <xf numFmtId="0" fontId="1" fillId="2" borderId="3" xfId="1" applyFont="1" applyFill="1" applyBorder="1" applyAlignment="1">
      <alignment horizontal="right" vertical="center"/>
    </xf>
    <xf numFmtId="0" fontId="1" fillId="0" borderId="4" xfId="1" applyFont="1" applyBorder="1" applyAlignment="1">
      <alignment horizontal="center" vertical="center"/>
    </xf>
    <xf numFmtId="0" fontId="10" fillId="0" borderId="4" xfId="0" applyFont="1" applyBorder="1" applyAlignment="1">
      <alignment vertical="center"/>
    </xf>
    <xf numFmtId="0" fontId="10" fillId="0" borderId="5" xfId="0" applyFont="1" applyBorder="1" applyAlignment="1">
      <alignment horizontal="center" vertical="center"/>
    </xf>
    <xf numFmtId="0" fontId="12" fillId="0" borderId="0" xfId="1" applyFont="1">
      <alignment vertical="center"/>
    </xf>
    <xf numFmtId="0" fontId="14" fillId="0" borderId="0" xfId="1" applyFont="1" applyAlignment="1">
      <alignment horizontal="left" vertical="center" wrapText="1"/>
    </xf>
    <xf numFmtId="0" fontId="11" fillId="0" borderId="0" xfId="1" applyFont="1">
      <alignment vertical="center"/>
    </xf>
    <xf numFmtId="0" fontId="15" fillId="0" borderId="2" xfId="1" applyFont="1" applyBorder="1" applyAlignment="1">
      <alignment horizontal="center" wrapText="1"/>
    </xf>
    <xf numFmtId="0" fontId="15" fillId="0" borderId="0" xfId="1" applyFont="1" applyAlignment="1">
      <alignment horizontal="center" wrapText="1"/>
    </xf>
    <xf numFmtId="0" fontId="1" fillId="0" borderId="0" xfId="1" applyFont="1" applyAlignment="1">
      <alignment horizontal="center" vertical="center" wrapText="1"/>
    </xf>
    <xf numFmtId="0" fontId="1" fillId="0" borderId="0" xfId="1" applyFont="1" applyAlignment="1">
      <alignment horizontal="center" vertical="center"/>
    </xf>
    <xf numFmtId="0" fontId="1" fillId="0" borderId="6" xfId="1" applyFont="1" applyBorder="1" applyAlignment="1">
      <alignment vertical="center" wrapText="1"/>
    </xf>
    <xf numFmtId="0" fontId="1" fillId="0" borderId="7" xfId="1" applyFont="1" applyBorder="1" applyAlignment="1">
      <alignment vertical="center" wrapText="1"/>
    </xf>
    <xf numFmtId="0" fontId="1" fillId="0" borderId="8" xfId="1" applyFont="1" applyBorder="1" applyAlignment="1">
      <alignment vertical="center" wrapText="1"/>
    </xf>
    <xf numFmtId="0" fontId="1" fillId="0" borderId="9" xfId="1" applyFont="1" applyBorder="1" applyAlignment="1">
      <alignment horizontal="center" vertical="center"/>
    </xf>
    <xf numFmtId="0" fontId="1" fillId="0" borderId="7" xfId="1" applyFont="1" applyBorder="1" applyAlignment="1">
      <alignment horizontal="center" vertical="center"/>
    </xf>
    <xf numFmtId="0" fontId="1" fillId="0" borderId="10" xfId="1" applyFont="1" applyBorder="1" applyAlignment="1">
      <alignment horizontal="center" vertical="center" wrapText="1"/>
    </xf>
    <xf numFmtId="0" fontId="1" fillId="0" borderId="0" xfId="1" applyFont="1" applyAlignment="1">
      <alignment horizontal="center" vertical="center"/>
    </xf>
    <xf numFmtId="0" fontId="16" fillId="3" borderId="3" xfId="1" applyFont="1" applyFill="1" applyBorder="1" applyAlignment="1">
      <alignment vertical="center"/>
    </xf>
    <xf numFmtId="0" fontId="1" fillId="3" borderId="4" xfId="1" applyFont="1" applyFill="1" applyBorder="1" applyAlignment="1">
      <alignment vertical="center"/>
    </xf>
    <xf numFmtId="0" fontId="1" fillId="3" borderId="4" xfId="1" applyFont="1" applyFill="1" applyBorder="1" applyAlignment="1">
      <alignment vertical="top"/>
    </xf>
    <xf numFmtId="0" fontId="19" fillId="3" borderId="4" xfId="1" applyFont="1" applyFill="1" applyBorder="1">
      <alignment vertical="center"/>
    </xf>
    <xf numFmtId="0" fontId="19" fillId="3" borderId="4" xfId="1" applyFont="1" applyFill="1" applyBorder="1" applyAlignment="1">
      <alignment vertical="center"/>
    </xf>
    <xf numFmtId="0" fontId="19" fillId="3" borderId="5" xfId="1" applyFont="1" applyFill="1" applyBorder="1">
      <alignment vertical="center"/>
    </xf>
    <xf numFmtId="0" fontId="16" fillId="0" borderId="11" xfId="1" applyFont="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2" fillId="2" borderId="14" xfId="1" applyFont="1" applyFill="1" applyBorder="1" applyAlignment="1">
      <alignment horizontal="right" vertical="center" shrinkToFit="1"/>
    </xf>
    <xf numFmtId="0" fontId="22" fillId="0" borderId="12" xfId="1" applyFont="1" applyBorder="1" applyAlignment="1">
      <alignment horizontal="left" vertical="center" shrinkToFit="1"/>
    </xf>
    <xf numFmtId="0" fontId="23" fillId="0" borderId="12" xfId="1" applyFont="1" applyFill="1" applyBorder="1" applyAlignment="1">
      <alignment horizontal="right" vertical="center"/>
    </xf>
    <xf numFmtId="0" fontId="23" fillId="0" borderId="12" xfId="1" applyFont="1" applyFill="1" applyBorder="1" applyAlignment="1">
      <alignment vertical="center"/>
    </xf>
    <xf numFmtId="0" fontId="22" fillId="2" borderId="12" xfId="1" applyFont="1" applyFill="1" applyBorder="1" applyAlignment="1">
      <alignment horizontal="right" vertical="center"/>
    </xf>
    <xf numFmtId="0" fontId="22" fillId="0" borderId="12" xfId="1" applyFont="1" applyBorder="1" applyAlignment="1">
      <alignment vertical="center"/>
    </xf>
    <xf numFmtId="0" fontId="24" fillId="0" borderId="13" xfId="1" applyFont="1" applyBorder="1" applyAlignment="1">
      <alignment horizontal="left" vertical="center"/>
    </xf>
    <xf numFmtId="0" fontId="25" fillId="0" borderId="14" xfId="1" applyFont="1" applyBorder="1" applyAlignment="1">
      <alignment horizontal="left" vertical="center" wrapText="1"/>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4" fillId="0" borderId="15" xfId="1" applyFont="1" applyBorder="1" applyAlignment="1">
      <alignment horizontal="center" vertical="center" wrapText="1"/>
    </xf>
    <xf numFmtId="0" fontId="1" fillId="0" borderId="1" xfId="1" applyFont="1" applyBorder="1">
      <alignment vertical="center"/>
    </xf>
    <xf numFmtId="0" fontId="13" fillId="0" borderId="1" xfId="1" applyFont="1" applyBorder="1" applyAlignment="1">
      <alignment vertical="center"/>
    </xf>
    <xf numFmtId="0" fontId="19" fillId="0" borderId="0" xfId="1" applyFont="1" applyBorder="1" applyAlignment="1">
      <alignment horizontal="left" vertical="center"/>
    </xf>
    <xf numFmtId="0" fontId="1" fillId="0" borderId="1" xfId="1"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19" xfId="0" applyFont="1" applyBorder="1" applyAlignment="1">
      <alignment horizontal="right" vertical="center" shrinkToFit="1"/>
    </xf>
    <xf numFmtId="0" fontId="21" fillId="0" borderId="17" xfId="0" applyFont="1" applyBorder="1" applyAlignment="1">
      <alignment horizontal="left" vertical="center" shrinkToFit="1"/>
    </xf>
    <xf numFmtId="0" fontId="23" fillId="0" borderId="17" xfId="1" applyFont="1" applyFill="1" applyBorder="1" applyAlignment="1">
      <alignment horizontal="right" vertical="center"/>
    </xf>
    <xf numFmtId="0" fontId="23" fillId="0" borderId="17" xfId="1" applyFont="1" applyFill="1" applyBorder="1" applyAlignment="1">
      <alignment vertical="center"/>
    </xf>
    <xf numFmtId="0" fontId="21" fillId="0" borderId="17" xfId="0" applyFont="1" applyBorder="1" applyAlignment="1">
      <alignment horizontal="right" vertical="center"/>
    </xf>
    <xf numFmtId="0" fontId="24" fillId="0" borderId="17" xfId="1" applyFont="1" applyBorder="1" applyAlignment="1">
      <alignment horizontal="left" vertical="center"/>
    </xf>
    <xf numFmtId="0" fontId="21" fillId="0" borderId="1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20" xfId="0" applyBorder="1" applyAlignment="1">
      <alignment horizontal="center" vertical="center" wrapText="1"/>
    </xf>
    <xf numFmtId="0" fontId="13" fillId="0" borderId="1" xfId="1" applyFont="1" applyBorder="1">
      <alignment vertical="center"/>
    </xf>
    <xf numFmtId="0" fontId="16" fillId="0" borderId="21" xfId="1" applyFont="1" applyBorder="1" applyAlignment="1">
      <alignment vertical="center"/>
    </xf>
    <xf numFmtId="0" fontId="16" fillId="0" borderId="0" xfId="1" applyFont="1" applyBorder="1" applyAlignment="1">
      <alignment vertical="center"/>
    </xf>
    <xf numFmtId="0" fontId="16" fillId="0" borderId="22" xfId="1" applyFont="1" applyBorder="1" applyAlignment="1">
      <alignment vertical="center"/>
    </xf>
    <xf numFmtId="0" fontId="26" fillId="0" borderId="17" xfId="1" applyFont="1" applyFill="1" applyBorder="1" applyAlignment="1">
      <alignment horizontal="right" vertical="center" shrinkToFit="1"/>
    </xf>
    <xf numFmtId="0" fontId="26" fillId="0" borderId="17" xfId="1" applyFont="1" applyFill="1" applyBorder="1" applyAlignment="1">
      <alignment horizontal="left" vertical="center" shrinkToFit="1"/>
    </xf>
    <xf numFmtId="0" fontId="16" fillId="0" borderId="23" xfId="1" applyFont="1" applyFill="1" applyBorder="1" applyAlignment="1">
      <alignment horizontal="left" vertical="center"/>
    </xf>
    <xf numFmtId="0" fontId="16" fillId="0" borderId="24" xfId="1" applyFont="1" applyBorder="1" applyAlignment="1">
      <alignment horizontal="left" vertical="center"/>
    </xf>
    <xf numFmtId="0" fontId="16" fillId="0" borderId="25" xfId="1" applyFont="1" applyBorder="1" applyAlignment="1">
      <alignment horizontal="left" vertical="center"/>
    </xf>
    <xf numFmtId="0" fontId="16" fillId="0" borderId="26" xfId="1" applyFont="1" applyBorder="1" applyAlignment="1">
      <alignment horizontal="left" vertical="center"/>
    </xf>
    <xf numFmtId="0" fontId="24" fillId="0" borderId="27" xfId="1" applyFont="1" applyBorder="1" applyAlignment="1">
      <alignment horizontal="center" vertical="center" wrapText="1"/>
    </xf>
    <xf numFmtId="0" fontId="16" fillId="0" borderId="21" xfId="1" applyFont="1" applyBorder="1" applyAlignment="1">
      <alignment vertical="center"/>
    </xf>
    <xf numFmtId="0" fontId="16" fillId="0" borderId="24" xfId="1" applyFont="1" applyBorder="1" applyAlignment="1">
      <alignment horizontal="left" vertical="center" wrapText="1"/>
    </xf>
    <xf numFmtId="0" fontId="26" fillId="2" borderId="24" xfId="1" applyFont="1" applyFill="1" applyBorder="1" applyAlignment="1">
      <alignment horizontal="right" vertical="center" shrinkToFit="1"/>
    </xf>
    <xf numFmtId="0" fontId="26" fillId="0" borderId="25" xfId="1" applyFont="1" applyBorder="1" applyAlignment="1">
      <alignment horizontal="left" vertical="center" shrinkToFit="1"/>
    </xf>
    <xf numFmtId="0" fontId="26" fillId="0" borderId="25" xfId="1" applyFont="1" applyFill="1" applyBorder="1" applyAlignment="1">
      <alignment horizontal="right" vertical="center"/>
    </xf>
    <xf numFmtId="0" fontId="26" fillId="0" borderId="25" xfId="1" applyFont="1" applyFill="1" applyBorder="1" applyAlignment="1">
      <alignment vertical="center"/>
    </xf>
    <xf numFmtId="0" fontId="26" fillId="2" borderId="25" xfId="1" applyFont="1" applyFill="1" applyBorder="1" applyAlignment="1">
      <alignment horizontal="right" vertical="center"/>
    </xf>
    <xf numFmtId="0" fontId="26" fillId="0" borderId="25" xfId="1" applyFont="1" applyBorder="1" applyAlignment="1">
      <alignment vertical="center"/>
    </xf>
    <xf numFmtId="0" fontId="21" fillId="0" borderId="25" xfId="0" applyFont="1" applyBorder="1" applyAlignment="1">
      <alignment vertical="center"/>
    </xf>
    <xf numFmtId="0" fontId="16" fillId="0" borderId="26" xfId="1" applyFont="1" applyBorder="1" applyAlignment="1">
      <alignment horizontal="left" vertical="center"/>
    </xf>
    <xf numFmtId="0" fontId="16" fillId="0" borderId="28" xfId="1" applyFont="1" applyBorder="1" applyAlignment="1">
      <alignment horizontal="left" vertical="center"/>
    </xf>
    <xf numFmtId="0" fontId="16" fillId="0" borderId="0" xfId="1" applyFont="1" applyBorder="1" applyAlignment="1">
      <alignment horizontal="left" vertical="center"/>
    </xf>
    <xf numFmtId="0" fontId="16" fillId="0" borderId="22" xfId="1" applyFont="1" applyBorder="1" applyAlignment="1">
      <alignment horizontal="left" vertical="center"/>
    </xf>
    <xf numFmtId="0" fontId="0" fillId="0" borderId="29" xfId="0" applyBorder="1" applyAlignment="1">
      <alignment horizontal="center" vertical="center" wrapText="1"/>
    </xf>
    <xf numFmtId="0" fontId="21" fillId="0" borderId="19"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6" fillId="0" borderId="17" xfId="1" applyFont="1" applyFill="1" applyBorder="1" applyAlignment="1">
      <alignment horizontal="right" vertical="center"/>
    </xf>
    <xf numFmtId="0" fontId="26" fillId="0" borderId="17" xfId="1" applyFont="1" applyFill="1" applyBorder="1" applyAlignment="1">
      <alignment vertical="center"/>
    </xf>
    <xf numFmtId="0" fontId="16" fillId="0" borderId="17" xfId="1" applyFont="1" applyBorder="1" applyAlignment="1">
      <alignment horizontal="left" vertical="center"/>
    </xf>
    <xf numFmtId="0" fontId="16" fillId="0" borderId="30" xfId="1" applyFont="1" applyBorder="1" applyAlignment="1">
      <alignment horizontal="left" vertical="center"/>
    </xf>
    <xf numFmtId="0" fontId="16" fillId="0" borderId="23" xfId="1" applyFont="1" applyBorder="1" applyAlignment="1">
      <alignment horizontal="left" vertical="center"/>
    </xf>
    <xf numFmtId="0" fontId="24" fillId="0" borderId="31" xfId="1" applyFont="1" applyBorder="1" applyAlignment="1">
      <alignment horizontal="center" vertical="center" wrapText="1"/>
    </xf>
    <xf numFmtId="0" fontId="16" fillId="0" borderId="24" xfId="1" applyFont="1" applyBorder="1" applyAlignment="1">
      <alignment vertical="center"/>
    </xf>
    <xf numFmtId="0" fontId="21" fillId="0" borderId="26" xfId="0" applyFont="1" applyBorder="1" applyAlignment="1">
      <alignment vertical="center"/>
    </xf>
    <xf numFmtId="0" fontId="21" fillId="0" borderId="19" xfId="0" applyFont="1" applyBorder="1" applyAlignment="1">
      <alignment vertical="center"/>
    </xf>
    <xf numFmtId="0" fontId="16" fillId="0" borderId="18" xfId="1" applyFont="1" applyBorder="1" applyAlignment="1">
      <alignment horizontal="left" vertical="center"/>
    </xf>
    <xf numFmtId="0" fontId="16" fillId="0" borderId="30" xfId="1" applyFont="1" applyBorder="1" applyAlignment="1">
      <alignment vertical="center"/>
    </xf>
    <xf numFmtId="0" fontId="21" fillId="0" borderId="23" xfId="0" applyFont="1" applyBorder="1" applyAlignment="1">
      <alignment vertical="center"/>
    </xf>
    <xf numFmtId="0" fontId="21" fillId="0" borderId="32" xfId="0" applyFont="1" applyBorder="1" applyAlignment="1">
      <alignment vertical="center"/>
    </xf>
    <xf numFmtId="0" fontId="16" fillId="0" borderId="16" xfId="1" applyFont="1" applyBorder="1" applyAlignment="1">
      <alignment vertical="center"/>
    </xf>
    <xf numFmtId="0" fontId="21" fillId="0" borderId="30" xfId="0" applyFont="1" applyBorder="1" applyAlignment="1">
      <alignment vertical="center"/>
    </xf>
    <xf numFmtId="0" fontId="16" fillId="0" borderId="32" xfId="1" applyFont="1" applyBorder="1" applyAlignment="1">
      <alignment horizontal="left" vertical="center"/>
    </xf>
    <xf numFmtId="0" fontId="26" fillId="2" borderId="25" xfId="1" applyFont="1" applyFill="1" applyBorder="1" applyAlignment="1">
      <alignment horizontal="right" vertical="center" shrinkToFit="1"/>
    </xf>
    <xf numFmtId="0" fontId="27" fillId="0" borderId="24" xfId="1" applyFont="1" applyBorder="1" applyAlignment="1">
      <alignment horizontal="right" vertical="center"/>
    </xf>
    <xf numFmtId="0" fontId="16" fillId="0" borderId="28" xfId="1" applyFont="1" applyBorder="1" applyAlignment="1">
      <alignment horizontal="left" vertical="center" wrapText="1"/>
    </xf>
    <xf numFmtId="0" fontId="21" fillId="0" borderId="28" xfId="0" applyFont="1" applyBorder="1" applyAlignment="1">
      <alignment horizontal="right" vertical="center" shrinkToFit="1"/>
    </xf>
    <xf numFmtId="0" fontId="21" fillId="0" borderId="0" xfId="0" applyFont="1" applyAlignment="1">
      <alignment horizontal="left" vertical="center" shrinkToFit="1"/>
    </xf>
    <xf numFmtId="0" fontId="26" fillId="0" borderId="0" xfId="1" applyFont="1" applyFill="1" applyBorder="1" applyAlignment="1">
      <alignment horizontal="right" vertical="center"/>
    </xf>
    <xf numFmtId="0" fontId="21" fillId="0" borderId="0" xfId="0" applyFont="1" applyAlignment="1">
      <alignment horizontal="right" vertical="center" shrinkToFit="1"/>
    </xf>
    <xf numFmtId="0" fontId="16" fillId="0" borderId="0" xfId="1" applyFont="1" applyBorder="1" applyAlignment="1">
      <alignment horizontal="left" vertical="center"/>
    </xf>
    <xf numFmtId="0" fontId="27" fillId="0" borderId="28" xfId="1" applyFont="1" applyBorder="1" applyAlignment="1">
      <alignment horizontal="right" vertical="center"/>
    </xf>
    <xf numFmtId="0" fontId="21" fillId="0" borderId="0" xfId="0" applyFont="1" applyBorder="1" applyAlignment="1">
      <alignment vertical="center"/>
    </xf>
    <xf numFmtId="0" fontId="21" fillId="0" borderId="22" xfId="0" applyFont="1" applyBorder="1" applyAlignment="1">
      <alignment vertical="center"/>
    </xf>
    <xf numFmtId="0" fontId="24" fillId="0" borderId="29" xfId="1" applyFont="1" applyBorder="1" applyAlignment="1">
      <alignment horizontal="center" vertical="center" wrapText="1"/>
    </xf>
    <xf numFmtId="0" fontId="26" fillId="2" borderId="28" xfId="1" applyFont="1" applyFill="1" applyBorder="1" applyAlignment="1">
      <alignment horizontal="right" vertical="center" shrinkToFit="1"/>
    </xf>
    <xf numFmtId="0" fontId="26" fillId="0" borderId="0" xfId="1" applyFont="1" applyBorder="1" applyAlignment="1">
      <alignment horizontal="left" vertical="center" shrinkToFit="1"/>
    </xf>
    <xf numFmtId="0" fontId="26" fillId="0" borderId="0" xfId="1" applyFont="1" applyFill="1" applyBorder="1" applyAlignment="1">
      <alignment vertical="center"/>
    </xf>
    <xf numFmtId="0" fontId="26" fillId="0" borderId="0" xfId="1" applyFont="1" applyBorder="1" applyAlignment="1">
      <alignment vertical="center"/>
    </xf>
    <xf numFmtId="0" fontId="16" fillId="0" borderId="28" xfId="1" applyFont="1" applyBorder="1" applyAlignment="1">
      <alignment vertical="center"/>
    </xf>
    <xf numFmtId="0" fontId="1" fillId="0" borderId="1" xfId="1" applyFont="1" applyBorder="1" applyAlignment="1">
      <alignment horizontal="left" vertical="center"/>
    </xf>
    <xf numFmtId="0" fontId="16" fillId="0" borderId="19" xfId="1" applyFont="1" applyBorder="1" applyAlignment="1">
      <alignment horizontal="left" vertical="center"/>
    </xf>
    <xf numFmtId="0" fontId="16" fillId="0" borderId="17" xfId="1" applyFont="1" applyBorder="1" applyAlignment="1">
      <alignment horizontal="left" vertical="center"/>
    </xf>
    <xf numFmtId="0" fontId="16" fillId="0" borderId="18" xfId="1" applyFont="1" applyBorder="1" applyAlignment="1">
      <alignment horizontal="left" vertical="center"/>
    </xf>
    <xf numFmtId="0" fontId="26" fillId="2" borderId="17" xfId="1" applyFont="1" applyFill="1" applyBorder="1" applyAlignment="1">
      <alignment horizontal="right" vertical="center"/>
    </xf>
    <xf numFmtId="0" fontId="26" fillId="0" borderId="17" xfId="1" applyFont="1" applyBorder="1" applyAlignment="1">
      <alignment vertical="center"/>
    </xf>
    <xf numFmtId="0" fontId="16" fillId="0" borderId="19" xfId="1" applyFont="1" applyBorder="1" applyAlignment="1">
      <alignment vertical="center"/>
    </xf>
    <xf numFmtId="0" fontId="16" fillId="0" borderId="17" xfId="1" applyFont="1" applyBorder="1" applyAlignment="1">
      <alignment vertical="center"/>
    </xf>
    <xf numFmtId="0" fontId="16" fillId="4" borderId="17" xfId="1" applyFont="1" applyFill="1" applyBorder="1" applyAlignment="1">
      <alignment horizontal="center" vertical="center"/>
    </xf>
    <xf numFmtId="0" fontId="16" fillId="0" borderId="18" xfId="1" applyFont="1" applyBorder="1" applyAlignment="1">
      <alignment vertical="center"/>
    </xf>
    <xf numFmtId="0" fontId="24" fillId="0" borderId="20" xfId="1" applyFont="1" applyBorder="1" applyAlignment="1">
      <alignment horizontal="center" vertical="center" wrapText="1"/>
    </xf>
    <xf numFmtId="0" fontId="27" fillId="0" borderId="25" xfId="1" applyFont="1" applyBorder="1" applyAlignment="1">
      <alignment horizontal="right" vertical="center"/>
    </xf>
    <xf numFmtId="0" fontId="27" fillId="0" borderId="26" xfId="1" applyFont="1" applyBorder="1" applyAlignment="1">
      <alignment horizontal="right" vertical="center"/>
    </xf>
    <xf numFmtId="0" fontId="24" fillId="0" borderId="27" xfId="1" applyFont="1" applyBorder="1" applyAlignment="1">
      <alignment horizontal="center" vertical="center"/>
    </xf>
    <xf numFmtId="0" fontId="27" fillId="0" borderId="0" xfId="1" applyFont="1" applyBorder="1" applyAlignment="1">
      <alignment horizontal="right" vertical="center"/>
    </xf>
    <xf numFmtId="0" fontId="27" fillId="0" borderId="22" xfId="1" applyFont="1" applyBorder="1" applyAlignment="1">
      <alignment horizontal="right" vertical="center"/>
    </xf>
    <xf numFmtId="0" fontId="24" fillId="0" borderId="29" xfId="1" applyFont="1" applyBorder="1" applyAlignment="1">
      <alignment horizontal="center" vertical="center"/>
    </xf>
    <xf numFmtId="0" fontId="24" fillId="0" borderId="20" xfId="1" applyFont="1" applyBorder="1" applyAlignment="1">
      <alignment horizontal="center" vertical="center"/>
    </xf>
    <xf numFmtId="0" fontId="16" fillId="0" borderId="21" xfId="1" applyFont="1" applyBorder="1" applyAlignment="1">
      <alignment horizontal="left" vertical="center" wrapText="1"/>
    </xf>
    <xf numFmtId="0" fontId="16" fillId="0" borderId="0" xfId="1" applyFont="1" applyBorder="1" applyAlignment="1">
      <alignment horizontal="left" vertical="center" wrapText="1"/>
    </xf>
    <xf numFmtId="0" fontId="16" fillId="0" borderId="22" xfId="1" applyFont="1" applyBorder="1" applyAlignment="1">
      <alignment horizontal="left" vertical="center" wrapText="1"/>
    </xf>
    <xf numFmtId="0" fontId="24" fillId="0" borderId="31" xfId="1" applyFont="1" applyBorder="1" applyAlignment="1">
      <alignment horizontal="center" vertical="center"/>
    </xf>
    <xf numFmtId="0" fontId="0" fillId="0" borderId="20" xfId="0" applyBorder="1" applyAlignment="1">
      <alignment horizontal="center" vertical="center"/>
    </xf>
    <xf numFmtId="0" fontId="16" fillId="0" borderId="33" xfId="1" applyFont="1" applyBorder="1" applyAlignment="1">
      <alignment vertical="center"/>
    </xf>
    <xf numFmtId="0" fontId="16" fillId="0" borderId="34" xfId="1" applyFont="1" applyBorder="1" applyAlignment="1">
      <alignment vertical="center"/>
    </xf>
    <xf numFmtId="0" fontId="26" fillId="0" borderId="25" xfId="1" applyFont="1" applyBorder="1" applyAlignment="1">
      <alignment horizontal="left" vertical="center"/>
    </xf>
    <xf numFmtId="0" fontId="26" fillId="2" borderId="17" xfId="1" applyFont="1" applyFill="1" applyBorder="1" applyAlignment="1">
      <alignment horizontal="right" vertical="center"/>
    </xf>
    <xf numFmtId="0" fontId="26" fillId="0" borderId="17" xfId="1" applyFont="1" applyBorder="1" applyAlignment="1">
      <alignment horizontal="left" vertical="center"/>
    </xf>
    <xf numFmtId="0" fontId="26" fillId="2" borderId="19" xfId="1" applyFont="1" applyFill="1" applyBorder="1" applyAlignment="1">
      <alignment horizontal="right" vertical="center" shrinkToFit="1"/>
    </xf>
    <xf numFmtId="0" fontId="26" fillId="0" borderId="17" xfId="1" applyFont="1" applyBorder="1" applyAlignment="1">
      <alignment horizontal="left" vertical="center" shrinkToFit="1"/>
    </xf>
    <xf numFmtId="0" fontId="16" fillId="0" borderId="35" xfId="1" applyFont="1" applyBorder="1" applyAlignment="1">
      <alignment horizontal="left" vertical="center" wrapText="1"/>
    </xf>
    <xf numFmtId="0" fontId="16" fillId="0" borderId="25" xfId="1" applyFont="1" applyBorder="1" applyAlignment="1">
      <alignment horizontal="left" vertical="center" wrapText="1"/>
    </xf>
    <xf numFmtId="0" fontId="16" fillId="0" borderId="26" xfId="1" applyFont="1" applyBorder="1" applyAlignment="1">
      <alignment horizontal="left" vertical="center" wrapText="1"/>
    </xf>
    <xf numFmtId="0" fontId="16" fillId="0" borderId="36" xfId="1" applyFont="1" applyBorder="1" applyAlignment="1">
      <alignment horizontal="left" vertical="center" wrapText="1"/>
    </xf>
    <xf numFmtId="0" fontId="16" fillId="0" borderId="2" xfId="1" applyFont="1" applyBorder="1" applyAlignment="1">
      <alignment horizontal="left" vertical="center" wrapText="1"/>
    </xf>
    <xf numFmtId="0" fontId="16" fillId="0" borderId="37" xfId="1" applyFont="1" applyBorder="1" applyAlignment="1">
      <alignment horizontal="left" vertical="center" wrapText="1"/>
    </xf>
    <xf numFmtId="0" fontId="26" fillId="2" borderId="38" xfId="1" applyFont="1" applyFill="1" applyBorder="1" applyAlignment="1">
      <alignment horizontal="right" vertical="center" shrinkToFit="1"/>
    </xf>
    <xf numFmtId="0" fontId="26" fillId="0" borderId="2" xfId="1" applyFont="1" applyBorder="1" applyAlignment="1">
      <alignment horizontal="left" vertical="center" shrinkToFit="1"/>
    </xf>
    <xf numFmtId="0" fontId="26" fillId="0" borderId="2" xfId="1" applyFont="1" applyFill="1" applyBorder="1" applyAlignment="1">
      <alignment horizontal="right" vertical="center"/>
    </xf>
    <xf numFmtId="0" fontId="26" fillId="0" borderId="2" xfId="1" applyFont="1" applyFill="1" applyBorder="1" applyAlignment="1">
      <alignment vertical="center"/>
    </xf>
    <xf numFmtId="0" fontId="26" fillId="2" borderId="2" xfId="1" applyFont="1" applyFill="1" applyBorder="1" applyAlignment="1">
      <alignment horizontal="right" vertical="center"/>
    </xf>
    <xf numFmtId="0" fontId="26" fillId="0" borderId="2" xfId="1" applyFont="1" applyBorder="1" applyAlignment="1">
      <alignment horizontal="left" vertical="center"/>
    </xf>
    <xf numFmtId="0" fontId="16" fillId="0" borderId="37" xfId="1" applyFont="1" applyBorder="1" applyAlignment="1">
      <alignment horizontal="left" vertical="center"/>
    </xf>
    <xf numFmtId="0" fontId="16" fillId="0" borderId="38" xfId="1" applyFont="1" applyBorder="1" applyAlignment="1">
      <alignment horizontal="left" vertical="center"/>
    </xf>
    <xf numFmtId="0" fontId="16" fillId="0" borderId="2" xfId="1" applyFont="1" applyBorder="1" applyAlignment="1">
      <alignment horizontal="left" vertical="center"/>
    </xf>
    <xf numFmtId="0" fontId="16" fillId="0" borderId="37" xfId="1" applyFont="1" applyBorder="1" applyAlignment="1">
      <alignment horizontal="left" vertical="center"/>
    </xf>
    <xf numFmtId="0" fontId="24" fillId="0" borderId="39" xfId="1" applyFont="1" applyBorder="1" applyAlignment="1">
      <alignment horizontal="center" vertical="center"/>
    </xf>
    <xf numFmtId="0" fontId="16" fillId="5" borderId="3" xfId="1" applyFont="1" applyFill="1" applyBorder="1" applyAlignment="1">
      <alignment vertical="center"/>
    </xf>
    <xf numFmtId="0" fontId="1" fillId="5" borderId="4" xfId="1" applyFont="1" applyFill="1" applyBorder="1" applyAlignment="1">
      <alignment vertical="center"/>
    </xf>
    <xf numFmtId="0" fontId="1" fillId="5" borderId="4" xfId="1" applyFont="1" applyFill="1" applyBorder="1" applyAlignment="1">
      <alignment vertical="top"/>
    </xf>
    <xf numFmtId="0" fontId="19" fillId="5" borderId="4" xfId="1" applyFont="1" applyFill="1" applyBorder="1">
      <alignment vertical="center"/>
    </xf>
    <xf numFmtId="0" fontId="19" fillId="5" borderId="4" xfId="1" applyFont="1" applyFill="1" applyBorder="1" applyAlignment="1">
      <alignment vertical="center"/>
    </xf>
    <xf numFmtId="0" fontId="19" fillId="5" borderId="5" xfId="1" applyFont="1" applyFill="1" applyBorder="1">
      <alignment vertical="center"/>
    </xf>
    <xf numFmtId="0" fontId="1" fillId="6" borderId="3" xfId="1" applyFont="1" applyFill="1" applyBorder="1" applyAlignment="1">
      <alignment vertical="center"/>
    </xf>
    <xf numFmtId="0" fontId="1" fillId="6" borderId="4" xfId="1" applyFont="1" applyFill="1" applyBorder="1" applyAlignment="1">
      <alignment vertical="center"/>
    </xf>
    <xf numFmtId="0" fontId="1" fillId="6" borderId="4" xfId="1" applyFont="1" applyFill="1" applyBorder="1" applyAlignment="1">
      <alignment vertical="top"/>
    </xf>
    <xf numFmtId="0" fontId="19" fillId="6" borderId="4" xfId="1" applyFont="1" applyFill="1" applyBorder="1">
      <alignment vertical="center"/>
    </xf>
    <xf numFmtId="0" fontId="19" fillId="6" borderId="4" xfId="1" applyFont="1" applyFill="1" applyBorder="1" applyAlignment="1">
      <alignment vertical="center"/>
    </xf>
    <xf numFmtId="0" fontId="19" fillId="6" borderId="5" xfId="1" applyFont="1" applyFill="1" applyBorder="1">
      <alignment vertical="center"/>
    </xf>
    <xf numFmtId="0" fontId="1" fillId="0" borderId="11" xfId="1" applyFont="1" applyBorder="1" applyAlignment="1">
      <alignment vertical="center" wrapText="1"/>
    </xf>
    <xf numFmtId="0" fontId="1" fillId="0" borderId="13" xfId="1" applyFont="1" applyBorder="1" applyAlignment="1">
      <alignment vertical="center" wrapText="1"/>
    </xf>
    <xf numFmtId="0" fontId="1" fillId="0" borderId="14" xfId="1" applyFont="1" applyBorder="1" applyAlignment="1">
      <alignment vertical="center" wrapText="1"/>
    </xf>
    <xf numFmtId="0" fontId="1" fillId="0" borderId="12" xfId="1" applyFont="1" applyBorder="1" applyAlignment="1">
      <alignment vertical="center" wrapText="1"/>
    </xf>
    <xf numFmtId="0" fontId="1" fillId="0" borderId="40" xfId="1" applyFont="1" applyBorder="1" applyAlignment="1">
      <alignment vertical="center" wrapText="1"/>
    </xf>
    <xf numFmtId="0" fontId="19" fillId="0" borderId="12" xfId="1" applyFont="1" applyBorder="1" applyAlignment="1">
      <alignment horizontal="right" vertical="center"/>
    </xf>
    <xf numFmtId="0" fontId="19" fillId="0" borderId="12" xfId="1" applyFont="1" applyBorder="1" applyAlignment="1">
      <alignment horizontal="left" vertical="center"/>
    </xf>
    <xf numFmtId="0" fontId="19" fillId="0" borderId="13" xfId="1" applyFont="1" applyBorder="1" applyAlignment="1">
      <alignment horizontal="left" vertical="center"/>
    </xf>
    <xf numFmtId="0" fontId="29" fillId="0" borderId="14" xfId="1" applyFont="1" applyBorder="1" applyAlignment="1">
      <alignment vertical="center"/>
    </xf>
    <xf numFmtId="0" fontId="29" fillId="0" borderId="12" xfId="1" applyFont="1" applyBorder="1" applyAlignment="1">
      <alignment vertical="center"/>
    </xf>
    <xf numFmtId="0" fontId="29" fillId="0" borderId="15" xfId="1" applyFont="1" applyBorder="1" applyAlignment="1">
      <alignment vertical="center" wrapText="1"/>
    </xf>
    <xf numFmtId="0" fontId="1" fillId="0" borderId="21" xfId="1" applyFont="1" applyBorder="1" applyAlignment="1">
      <alignment vertical="center" wrapText="1"/>
    </xf>
    <xf numFmtId="0" fontId="1" fillId="0" borderId="22" xfId="1" applyFont="1" applyBorder="1" applyAlignment="1">
      <alignment vertical="center" wrapText="1"/>
    </xf>
    <xf numFmtId="0" fontId="1" fillId="0" borderId="28" xfId="1" applyFont="1" applyBorder="1" applyAlignment="1">
      <alignment vertical="center" wrapText="1"/>
    </xf>
    <xf numFmtId="0" fontId="1" fillId="0" borderId="0" xfId="1" applyFont="1" applyBorder="1" applyAlignment="1">
      <alignment vertical="center" wrapText="1"/>
    </xf>
    <xf numFmtId="0" fontId="1" fillId="0" borderId="41" xfId="1" applyFont="1" applyBorder="1" applyAlignment="1">
      <alignment vertical="center" wrapText="1"/>
    </xf>
    <xf numFmtId="0" fontId="19" fillId="0" borderId="21" xfId="1" applyFont="1" applyFill="1" applyBorder="1" applyAlignment="1">
      <alignment horizontal="right" vertical="center" shrinkToFit="1"/>
    </xf>
    <xf numFmtId="0" fontId="19" fillId="0" borderId="0" xfId="1" applyFont="1" applyBorder="1" applyAlignment="1">
      <alignment horizontal="right" vertical="center"/>
    </xf>
    <xf numFmtId="0" fontId="19" fillId="0" borderId="22" xfId="1" applyFont="1" applyBorder="1" applyAlignment="1">
      <alignment horizontal="left" vertical="center"/>
    </xf>
    <xf numFmtId="0" fontId="29" fillId="2" borderId="28" xfId="1" applyFont="1" applyFill="1" applyBorder="1" applyAlignment="1">
      <alignment horizontal="right" vertical="center"/>
    </xf>
    <xf numFmtId="0" fontId="29" fillId="0" borderId="0" xfId="1" applyFont="1" applyBorder="1" applyAlignment="1">
      <alignment vertical="center" wrapText="1"/>
    </xf>
    <xf numFmtId="0" fontId="29" fillId="0" borderId="22" xfId="1" applyFont="1" applyBorder="1" applyAlignment="1">
      <alignment vertical="center" wrapText="1"/>
    </xf>
    <xf numFmtId="0" fontId="29" fillId="0" borderId="29" xfId="1" applyFont="1" applyBorder="1" applyAlignment="1">
      <alignment vertical="center" wrapText="1"/>
    </xf>
    <xf numFmtId="0" fontId="13" fillId="0" borderId="0" xfId="1" applyFont="1" applyBorder="1" applyAlignment="1">
      <alignment vertical="center"/>
    </xf>
    <xf numFmtId="0" fontId="19" fillId="0" borderId="21" xfId="1" applyFont="1" applyBorder="1" applyAlignment="1">
      <alignment horizontal="right" vertical="center"/>
    </xf>
    <xf numFmtId="0" fontId="29" fillId="0" borderId="28" xfId="1" applyFont="1" applyFill="1" applyBorder="1" applyAlignment="1">
      <alignment horizontal="right" vertical="center"/>
    </xf>
    <xf numFmtId="0" fontId="29" fillId="0" borderId="0" xfId="1" applyFont="1" applyBorder="1" applyAlignment="1">
      <alignment vertical="center"/>
    </xf>
    <xf numFmtId="0" fontId="19" fillId="2" borderId="21" xfId="1" applyFont="1" applyFill="1" applyBorder="1" applyAlignment="1">
      <alignment horizontal="right" vertical="center" shrinkToFit="1"/>
    </xf>
    <xf numFmtId="0" fontId="19" fillId="0" borderId="0" xfId="1" applyFont="1" applyBorder="1" applyAlignment="1">
      <alignment horizontal="left" vertical="center" shrinkToFit="1"/>
    </xf>
    <xf numFmtId="0" fontId="19" fillId="0" borderId="22" xfId="1" applyFont="1" applyBorder="1" applyAlignment="1">
      <alignment horizontal="left" vertical="center" shrinkToFit="1"/>
    </xf>
    <xf numFmtId="0" fontId="29" fillId="0" borderId="29" xfId="1" applyFont="1" applyBorder="1" applyAlignment="1">
      <alignment vertical="center" wrapText="1"/>
    </xf>
    <xf numFmtId="0" fontId="13" fillId="0" borderId="0" xfId="1" applyFont="1" applyBorder="1">
      <alignment vertical="center"/>
    </xf>
    <xf numFmtId="0" fontId="1" fillId="0" borderId="1" xfId="1" applyFont="1" applyBorder="1" applyAlignment="1">
      <alignment vertical="center" shrinkToFit="1"/>
    </xf>
    <xf numFmtId="0" fontId="19" fillId="0" borderId="21" xfId="1" applyFont="1" applyBorder="1" applyAlignment="1">
      <alignment horizontal="right" vertical="center" shrinkToFit="1"/>
    </xf>
    <xf numFmtId="0" fontId="19" fillId="0" borderId="0" xfId="1" applyFont="1" applyBorder="1" applyAlignment="1">
      <alignment horizontal="left" vertical="center" shrinkToFit="1"/>
    </xf>
    <xf numFmtId="0" fontId="19" fillId="0" borderId="0" xfId="1" applyFont="1" applyBorder="1" applyAlignment="1">
      <alignment horizontal="right" vertical="center" shrinkToFit="1"/>
    </xf>
    <xf numFmtId="0" fontId="19" fillId="0" borderId="22" xfId="1" applyFont="1" applyBorder="1" applyAlignment="1">
      <alignment horizontal="left" vertical="center" shrinkToFit="1"/>
    </xf>
    <xf numFmtId="0" fontId="29" fillId="0" borderId="28" xfId="1" applyFont="1" applyBorder="1" applyAlignment="1">
      <alignment vertical="center"/>
    </xf>
    <xf numFmtId="0" fontId="1" fillId="0" borderId="28" xfId="1" applyFont="1" applyBorder="1" applyAlignment="1">
      <alignment vertical="center" wrapText="1"/>
    </xf>
    <xf numFmtId="0" fontId="1" fillId="0" borderId="24" xfId="1" applyFont="1" applyBorder="1" applyAlignment="1">
      <alignment vertical="center" wrapText="1"/>
    </xf>
    <xf numFmtId="0" fontId="1" fillId="0" borderId="25" xfId="1" applyFont="1" applyBorder="1" applyAlignment="1">
      <alignment vertical="center" wrapText="1"/>
    </xf>
    <xf numFmtId="0" fontId="1" fillId="0" borderId="42" xfId="1" applyFont="1" applyBorder="1" applyAlignment="1">
      <alignment vertical="center" wrapText="1"/>
    </xf>
    <xf numFmtId="0" fontId="19" fillId="2" borderId="25" xfId="1" applyFont="1" applyFill="1" applyBorder="1" applyAlignment="1">
      <alignment horizontal="right" vertical="center"/>
    </xf>
    <xf numFmtId="0" fontId="19" fillId="0" borderId="25" xfId="1" applyFont="1" applyBorder="1" applyAlignment="1">
      <alignment horizontal="left" vertical="center"/>
    </xf>
    <xf numFmtId="0" fontId="19" fillId="0" borderId="26" xfId="1" applyFont="1" applyBorder="1" applyAlignment="1">
      <alignment horizontal="left" vertical="center"/>
    </xf>
    <xf numFmtId="0" fontId="14" fillId="0" borderId="24" xfId="1" applyFont="1" applyBorder="1" applyAlignment="1">
      <alignment horizontal="right" vertical="top" wrapText="1"/>
    </xf>
    <xf numFmtId="0" fontId="14" fillId="0" borderId="25" xfId="1" applyFont="1" applyBorder="1" applyAlignment="1">
      <alignment horizontal="right" vertical="top" wrapText="1"/>
    </xf>
    <xf numFmtId="0" fontId="14" fillId="0" borderId="26" xfId="1" applyFont="1" applyBorder="1" applyAlignment="1">
      <alignment horizontal="right" vertical="top" wrapText="1"/>
    </xf>
    <xf numFmtId="0" fontId="29" fillId="0" borderId="27" xfId="1" applyFont="1" applyBorder="1" applyAlignment="1">
      <alignment vertical="center" wrapText="1"/>
    </xf>
    <xf numFmtId="0" fontId="19" fillId="0" borderId="43" xfId="1" applyFont="1" applyBorder="1" applyAlignment="1">
      <alignment horizontal="left" vertical="center"/>
    </xf>
    <xf numFmtId="0" fontId="19" fillId="2" borderId="0" xfId="1" applyFont="1" applyFill="1" applyBorder="1" applyAlignment="1">
      <alignment horizontal="right" vertical="center"/>
    </xf>
    <xf numFmtId="0" fontId="29" fillId="0" borderId="28" xfId="1" applyFont="1" applyBorder="1" applyAlignment="1">
      <alignment vertical="center" shrinkToFit="1"/>
    </xf>
    <xf numFmtId="0" fontId="29" fillId="0" borderId="0" xfId="1" applyFont="1" applyBorder="1" applyAlignment="1">
      <alignment vertical="center" shrinkToFit="1"/>
    </xf>
    <xf numFmtId="0" fontId="30" fillId="2" borderId="0" xfId="1" applyFont="1" applyFill="1" applyBorder="1" applyAlignment="1">
      <alignment vertical="center"/>
    </xf>
    <xf numFmtId="0" fontId="1" fillId="0" borderId="19" xfId="1" applyFont="1" applyBorder="1" applyAlignment="1">
      <alignment vertical="center" wrapText="1"/>
    </xf>
    <xf numFmtId="0" fontId="1" fillId="0" borderId="17" xfId="1" applyFont="1" applyBorder="1" applyAlignment="1">
      <alignment vertical="center" wrapText="1"/>
    </xf>
    <xf numFmtId="0" fontId="1" fillId="0" borderId="44" xfId="1" applyFont="1" applyBorder="1" applyAlignment="1">
      <alignment vertical="center" wrapText="1"/>
    </xf>
    <xf numFmtId="0" fontId="19" fillId="2" borderId="17" xfId="1" applyFont="1" applyFill="1" applyBorder="1" applyAlignment="1">
      <alignment horizontal="right" vertical="center"/>
    </xf>
    <xf numFmtId="0" fontId="19" fillId="0" borderId="17" xfId="1" applyFont="1" applyBorder="1" applyAlignment="1">
      <alignment horizontal="left" vertical="center" shrinkToFit="1"/>
    </xf>
    <xf numFmtId="0" fontId="19" fillId="0" borderId="18" xfId="1" applyFont="1" applyBorder="1" applyAlignment="1">
      <alignment horizontal="left" vertical="center" shrinkToFit="1"/>
    </xf>
    <xf numFmtId="0" fontId="29" fillId="0" borderId="19" xfId="1" applyFont="1" applyBorder="1" applyAlignment="1">
      <alignment vertical="center" shrinkToFit="1"/>
    </xf>
    <xf numFmtId="0" fontId="29" fillId="0" borderId="17" xfId="1" applyFont="1" applyBorder="1" applyAlignment="1">
      <alignment vertical="center" shrinkToFit="1"/>
    </xf>
    <xf numFmtId="0" fontId="30" fillId="2" borderId="17" xfId="1" applyFont="1" applyFill="1" applyBorder="1" applyAlignment="1">
      <alignment vertical="center"/>
    </xf>
    <xf numFmtId="0" fontId="29" fillId="0" borderId="17" xfId="1" applyFont="1" applyBorder="1" applyAlignment="1">
      <alignment vertical="center"/>
    </xf>
    <xf numFmtId="0" fontId="29" fillId="0" borderId="20" xfId="1" applyFont="1" applyBorder="1" applyAlignment="1">
      <alignment vertical="center" wrapText="1"/>
    </xf>
    <xf numFmtId="0" fontId="1" fillId="0" borderId="45" xfId="1" applyFont="1" applyBorder="1" applyAlignment="1">
      <alignment vertical="center" wrapText="1"/>
    </xf>
    <xf numFmtId="0" fontId="1" fillId="0" borderId="1" xfId="1" applyFont="1" applyBorder="1" applyAlignment="1">
      <alignment vertical="center" wrapText="1"/>
    </xf>
    <xf numFmtId="0" fontId="1" fillId="0" borderId="30" xfId="1" applyFont="1" applyBorder="1" applyAlignment="1">
      <alignment vertical="center" wrapText="1"/>
    </xf>
    <xf numFmtId="0" fontId="1" fillId="0" borderId="46" xfId="1" applyFont="1" applyBorder="1" applyAlignment="1">
      <alignment vertical="center" wrapText="1"/>
    </xf>
    <xf numFmtId="0" fontId="19" fillId="2" borderId="23" xfId="1" applyFont="1" applyFill="1" applyBorder="1" applyAlignment="1">
      <alignment horizontal="right" vertical="center"/>
    </xf>
    <xf numFmtId="0" fontId="19" fillId="0" borderId="23" xfId="1" applyFont="1" applyBorder="1" applyAlignment="1">
      <alignment horizontal="left" vertical="center"/>
    </xf>
    <xf numFmtId="0" fontId="19" fillId="0" borderId="32" xfId="1" applyFont="1" applyBorder="1" applyAlignment="1">
      <alignment horizontal="left" vertical="center"/>
    </xf>
    <xf numFmtId="0" fontId="29" fillId="0" borderId="30" xfId="1" applyFont="1" applyBorder="1" applyAlignment="1">
      <alignment vertical="center"/>
    </xf>
    <xf numFmtId="0" fontId="29" fillId="0" borderId="23" xfId="1" applyFont="1" applyBorder="1" applyAlignment="1">
      <alignment vertical="center"/>
    </xf>
    <xf numFmtId="0" fontId="29" fillId="0" borderId="46" xfId="1" applyFont="1" applyBorder="1" applyAlignment="1">
      <alignment vertical="center" wrapText="1"/>
    </xf>
    <xf numFmtId="0" fontId="1" fillId="0" borderId="47" xfId="1" applyFont="1" applyBorder="1" applyAlignment="1">
      <alignment vertical="center" wrapText="1"/>
    </xf>
    <xf numFmtId="0" fontId="1" fillId="0" borderId="27" xfId="1" applyFont="1" applyBorder="1" applyAlignment="1">
      <alignment vertical="center" wrapText="1"/>
    </xf>
    <xf numFmtId="0" fontId="29" fillId="0" borderId="24" xfId="1" applyFont="1" applyBorder="1" applyAlignment="1"/>
    <xf numFmtId="0" fontId="29" fillId="0" borderId="25" xfId="1" applyFont="1" applyBorder="1" applyAlignment="1">
      <alignment vertical="center"/>
    </xf>
    <xf numFmtId="0" fontId="14" fillId="0" borderId="26" xfId="1" applyFont="1" applyFill="1" applyBorder="1" applyAlignment="1">
      <alignment horizontal="right" vertical="top"/>
    </xf>
    <xf numFmtId="0" fontId="29" fillId="0" borderId="46" xfId="1" applyFont="1" applyBorder="1" applyAlignment="1">
      <alignment vertical="center" wrapText="1"/>
    </xf>
    <xf numFmtId="0" fontId="10" fillId="0" borderId="23" xfId="0" applyFont="1" applyBorder="1" applyAlignment="1">
      <alignment vertical="center" wrapText="1"/>
    </xf>
    <xf numFmtId="0" fontId="10" fillId="0" borderId="31" xfId="0" applyFont="1" applyBorder="1" applyAlignment="1">
      <alignment vertical="center" wrapText="1"/>
    </xf>
    <xf numFmtId="0" fontId="30" fillId="2" borderId="0" xfId="1" applyFont="1" applyFill="1" applyBorder="1" applyAlignment="1">
      <alignment vertical="center"/>
    </xf>
    <xf numFmtId="0" fontId="29" fillId="0" borderId="22" xfId="1" applyFont="1" applyBorder="1" applyAlignment="1">
      <alignment vertical="center"/>
    </xf>
    <xf numFmtId="0" fontId="29" fillId="2" borderId="0" xfId="1" applyFont="1" applyFill="1" applyBorder="1" applyAlignment="1">
      <alignment horizontal="right" vertical="center"/>
    </xf>
    <xf numFmtId="0" fontId="29" fillId="0" borderId="0" xfId="1" applyFont="1" applyBorder="1" applyAlignment="1">
      <alignment vertical="center" shrinkToFit="1"/>
    </xf>
    <xf numFmtId="0" fontId="13" fillId="0" borderId="22" xfId="1" applyFont="1" applyBorder="1" applyAlignment="1">
      <alignment vertical="center"/>
    </xf>
    <xf numFmtId="0" fontId="1" fillId="0" borderId="48" xfId="1" applyFont="1" applyBorder="1" applyAlignment="1">
      <alignment vertical="center" wrapText="1"/>
    </xf>
    <xf numFmtId="0" fontId="19" fillId="0" borderId="17" xfId="1" applyFont="1" applyBorder="1" applyAlignment="1">
      <alignment horizontal="left" vertical="center"/>
    </xf>
    <xf numFmtId="0" fontId="19" fillId="0" borderId="18" xfId="1" applyFont="1" applyBorder="1" applyAlignment="1">
      <alignment horizontal="left" vertical="center"/>
    </xf>
    <xf numFmtId="0" fontId="29" fillId="0" borderId="19" xfId="1" applyFont="1" applyFill="1" applyBorder="1" applyAlignment="1">
      <alignment vertical="center"/>
    </xf>
    <xf numFmtId="0" fontId="29" fillId="0" borderId="17" xfId="1" applyFont="1" applyFill="1" applyBorder="1" applyAlignment="1">
      <alignment vertical="center"/>
    </xf>
    <xf numFmtId="0" fontId="29" fillId="0" borderId="17" xfId="1" applyFont="1" applyFill="1" applyBorder="1" applyAlignment="1">
      <alignment horizontal="right" vertical="center"/>
    </xf>
    <xf numFmtId="0" fontId="29" fillId="0" borderId="17" xfId="1" applyFont="1" applyFill="1" applyBorder="1" applyAlignment="1">
      <alignment vertical="center"/>
    </xf>
    <xf numFmtId="0" fontId="29" fillId="0" borderId="18" xfId="1" applyFont="1" applyFill="1" applyBorder="1" applyAlignment="1">
      <alignment vertical="center"/>
    </xf>
    <xf numFmtId="0" fontId="29" fillId="0" borderId="24" xfId="1" applyFont="1" applyFill="1" applyBorder="1" applyAlignment="1">
      <alignment vertical="center"/>
    </xf>
    <xf numFmtId="0" fontId="29" fillId="0" borderId="25" xfId="1" applyFont="1" applyFill="1" applyBorder="1" applyAlignment="1">
      <alignment vertical="center"/>
    </xf>
    <xf numFmtId="0" fontId="29" fillId="0" borderId="25" xfId="1" applyFont="1" applyFill="1" applyBorder="1" applyAlignment="1">
      <alignment horizontal="right" vertical="center"/>
    </xf>
    <xf numFmtId="0" fontId="29" fillId="0" borderId="0" xfId="1" applyFont="1" applyBorder="1" applyAlignment="1">
      <alignment vertical="center"/>
    </xf>
    <xf numFmtId="0" fontId="29" fillId="2" borderId="0" xfId="1" applyFont="1" applyFill="1" applyBorder="1" applyAlignment="1">
      <alignment vertical="center"/>
    </xf>
    <xf numFmtId="0" fontId="19" fillId="0" borderId="0" xfId="1" applyFont="1" applyFill="1" applyBorder="1" applyAlignment="1">
      <alignment horizontal="right" vertical="center"/>
    </xf>
    <xf numFmtId="0" fontId="19" fillId="0" borderId="0" xfId="1" applyFont="1" applyFill="1" applyBorder="1" applyAlignment="1">
      <alignment horizontal="left" vertical="center"/>
    </xf>
    <xf numFmtId="0" fontId="19" fillId="0" borderId="22" xfId="1" applyFont="1" applyFill="1" applyBorder="1" applyAlignment="1">
      <alignment horizontal="left" vertical="center"/>
    </xf>
    <xf numFmtId="0" fontId="29" fillId="0" borderId="0" xfId="1" applyFont="1" applyFill="1" applyBorder="1" applyAlignment="1">
      <alignment vertical="center"/>
    </xf>
    <xf numFmtId="0" fontId="29" fillId="0" borderId="0" xfId="1" applyFont="1" applyFill="1" applyBorder="1" applyAlignment="1">
      <alignment vertical="center" shrinkToFit="1"/>
    </xf>
    <xf numFmtId="0" fontId="29" fillId="0" borderId="22" xfId="1" applyFont="1" applyFill="1" applyBorder="1" applyAlignment="1">
      <alignment vertical="center"/>
    </xf>
    <xf numFmtId="0" fontId="29" fillId="2" borderId="28" xfId="1" applyFont="1" applyFill="1" applyBorder="1" applyAlignment="1">
      <alignment horizontal="right" vertical="center" wrapText="1"/>
    </xf>
    <xf numFmtId="0" fontId="19" fillId="0" borderId="17" xfId="1" applyFont="1" applyFill="1" applyBorder="1" applyAlignment="1">
      <alignment horizontal="right" vertical="center"/>
    </xf>
    <xf numFmtId="0" fontId="19" fillId="0" borderId="17" xfId="1" applyFont="1" applyFill="1" applyBorder="1" applyAlignment="1">
      <alignment horizontal="left" vertical="center"/>
    </xf>
    <xf numFmtId="0" fontId="19" fillId="0" borderId="18" xfId="1" applyFont="1" applyFill="1" applyBorder="1" applyAlignment="1">
      <alignment horizontal="left" vertical="center"/>
    </xf>
    <xf numFmtId="0" fontId="29" fillId="0" borderId="19" xfId="1" applyFont="1" applyFill="1" applyBorder="1" applyAlignment="1">
      <alignment horizontal="right" vertical="center" wrapText="1"/>
    </xf>
    <xf numFmtId="0" fontId="29" fillId="0" borderId="17" xfId="1" applyFont="1" applyFill="1" applyBorder="1" applyAlignment="1">
      <alignment vertical="center" wrapText="1"/>
    </xf>
    <xf numFmtId="0" fontId="19" fillId="0" borderId="25" xfId="1" applyFont="1" applyFill="1" applyBorder="1" applyAlignment="1">
      <alignment horizontal="right" vertical="center"/>
    </xf>
    <xf numFmtId="0" fontId="19" fillId="0" borderId="25" xfId="1" applyFont="1" applyFill="1" applyBorder="1" applyAlignment="1">
      <alignment horizontal="left" vertical="center"/>
    </xf>
    <xf numFmtId="0" fontId="19" fillId="0" borderId="26" xfId="1" applyFont="1" applyFill="1" applyBorder="1" applyAlignment="1">
      <alignment horizontal="left" vertical="center"/>
    </xf>
    <xf numFmtId="0" fontId="29" fillId="0" borderId="24" xfId="1" applyFont="1" applyFill="1" applyBorder="1" applyAlignment="1">
      <alignment horizontal="right" vertical="center" wrapText="1"/>
    </xf>
    <xf numFmtId="0" fontId="29" fillId="0" borderId="25" xfId="1" applyFont="1" applyFill="1" applyBorder="1" applyAlignment="1">
      <alignment vertical="center" wrapText="1"/>
    </xf>
    <xf numFmtId="0" fontId="29" fillId="0" borderId="27" xfId="1" applyFont="1" applyBorder="1" applyAlignment="1">
      <alignment vertical="center" wrapText="1"/>
    </xf>
    <xf numFmtId="0" fontId="29" fillId="0" borderId="28" xfId="1" applyFont="1" applyFill="1" applyBorder="1" applyAlignment="1">
      <alignment horizontal="left" vertical="center" shrinkToFit="1"/>
    </xf>
    <xf numFmtId="0" fontId="29" fillId="0" borderId="0" xfId="1" applyFont="1" applyFill="1" applyBorder="1" applyAlignment="1">
      <alignment horizontal="left" vertical="center" shrinkToFit="1"/>
    </xf>
    <xf numFmtId="0" fontId="29" fillId="0" borderId="0" xfId="1" applyFont="1" applyFill="1" applyBorder="1" applyAlignment="1">
      <alignment horizontal="left" vertical="center"/>
    </xf>
    <xf numFmtId="0" fontId="29" fillId="0" borderId="22" xfId="1" applyFont="1" applyBorder="1" applyAlignment="1">
      <alignment horizontal="left" vertical="center"/>
    </xf>
    <xf numFmtId="0" fontId="13" fillId="0" borderId="0" xfId="1" applyFont="1" applyAlignment="1">
      <alignment horizontal="right" vertical="center"/>
    </xf>
    <xf numFmtId="0" fontId="29" fillId="0" borderId="28" xfId="1" applyFont="1" applyBorder="1" applyAlignment="1">
      <alignment horizontal="left" vertical="center" shrinkToFit="1"/>
    </xf>
    <xf numFmtId="0" fontId="29" fillId="0" borderId="0" xfId="1" applyFont="1" applyBorder="1" applyAlignment="1">
      <alignment horizontal="left" vertical="center" shrinkToFit="1"/>
    </xf>
    <xf numFmtId="0" fontId="29" fillId="0" borderId="22"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0" xfId="1" applyFont="1" applyBorder="1" applyAlignment="1">
      <alignment horizontal="left" vertical="center" shrinkToFit="1"/>
    </xf>
    <xf numFmtId="0" fontId="15" fillId="2" borderId="0" xfId="1" applyFont="1" applyFill="1" applyBorder="1" applyAlignment="1">
      <alignment horizontal="right" vertical="center"/>
    </xf>
    <xf numFmtId="0" fontId="15" fillId="0" borderId="0" xfId="1" applyFont="1" applyBorder="1" applyAlignment="1">
      <alignment horizontal="left" vertical="center"/>
    </xf>
    <xf numFmtId="0" fontId="15" fillId="0" borderId="22" xfId="1" applyFont="1" applyBorder="1" applyAlignment="1">
      <alignment horizontal="left" vertical="center"/>
    </xf>
    <xf numFmtId="0" fontId="15" fillId="0" borderId="28"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0" xfId="0" applyFont="1" applyBorder="1" applyAlignment="1">
      <alignment horizontal="right" vertical="center"/>
    </xf>
    <xf numFmtId="0" fontId="15" fillId="2" borderId="0" xfId="0" applyFont="1" applyFill="1" applyBorder="1" applyAlignment="1">
      <alignment horizontal="left" vertical="center" shrinkToFit="1"/>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5" fillId="0" borderId="22" xfId="0" applyFont="1" applyBorder="1" applyAlignment="1">
      <alignment horizontal="left" vertical="center"/>
    </xf>
    <xf numFmtId="0" fontId="31" fillId="0" borderId="0" xfId="1" applyFont="1">
      <alignment vertical="center"/>
    </xf>
    <xf numFmtId="0" fontId="31" fillId="0" borderId="0" xfId="1" applyFont="1" applyAlignment="1">
      <alignment vertical="center" shrinkToFit="1"/>
    </xf>
    <xf numFmtId="0" fontId="31" fillId="7" borderId="0" xfId="1" applyFont="1" applyFill="1" applyAlignment="1">
      <alignment shrinkToFit="1"/>
    </xf>
    <xf numFmtId="0" fontId="32" fillId="2" borderId="0" xfId="0" applyFont="1" applyFill="1" applyBorder="1" applyAlignment="1">
      <alignment horizontal="left" vertical="center"/>
    </xf>
    <xf numFmtId="0" fontId="31" fillId="0" borderId="0" xfId="1" applyFont="1" applyBorder="1">
      <alignment vertical="center"/>
    </xf>
    <xf numFmtId="176" fontId="31" fillId="0" borderId="0" xfId="1" applyNumberFormat="1" applyFont="1" applyBorder="1" applyAlignment="1">
      <alignment vertical="center" shrinkToFit="1"/>
    </xf>
    <xf numFmtId="0" fontId="31" fillId="0" borderId="24" xfId="1" applyFont="1" applyBorder="1" applyAlignment="1">
      <alignment horizontal="right" vertical="top" shrinkToFit="1"/>
    </xf>
    <xf numFmtId="0" fontId="31" fillId="0" borderId="47" xfId="1" applyFont="1" applyBorder="1">
      <alignment vertical="center"/>
    </xf>
    <xf numFmtId="176" fontId="31" fillId="0" borderId="17" xfId="1" applyNumberFormat="1" applyFont="1" applyBorder="1" applyAlignment="1">
      <alignment vertical="center" shrinkToFit="1"/>
    </xf>
    <xf numFmtId="176" fontId="31" fillId="0" borderId="18" xfId="1" applyNumberFormat="1" applyFont="1" applyBorder="1" applyAlignment="1">
      <alignment vertical="center" shrinkToFit="1"/>
    </xf>
    <xf numFmtId="176" fontId="33" fillId="0" borderId="24" xfId="1" applyNumberFormat="1" applyFont="1" applyBorder="1" applyAlignment="1">
      <alignment vertical="top" shrinkToFit="1"/>
    </xf>
    <xf numFmtId="176" fontId="31" fillId="0" borderId="25" xfId="1" applyNumberFormat="1" applyFont="1" applyBorder="1" applyAlignment="1">
      <alignment vertical="center" shrinkToFit="1"/>
    </xf>
    <xf numFmtId="0" fontId="31" fillId="0" borderId="0" xfId="1" applyFont="1" applyBorder="1" applyAlignment="1">
      <alignment vertical="center" shrinkToFit="1"/>
    </xf>
    <xf numFmtId="176" fontId="1" fillId="0" borderId="0" xfId="1" applyNumberFormat="1" applyFont="1" applyBorder="1" applyAlignment="1">
      <alignment shrinkToFit="1"/>
    </xf>
    <xf numFmtId="176" fontId="33" fillId="0" borderId="0" xfId="1" applyNumberFormat="1" applyFont="1" applyBorder="1" applyAlignment="1">
      <alignment vertical="top" shrinkToFit="1"/>
    </xf>
    <xf numFmtId="176" fontId="1" fillId="0" borderId="0" xfId="1" applyNumberFormat="1" applyFont="1" applyBorder="1" applyAlignment="1">
      <alignment vertical="top" shrinkToFit="1"/>
    </xf>
    <xf numFmtId="176" fontId="1" fillId="0" borderId="0" xfId="1" applyNumberFormat="1" applyFont="1" applyBorder="1" applyAlignment="1">
      <alignment vertical="center" shrinkToFit="1"/>
    </xf>
    <xf numFmtId="0" fontId="1" fillId="0" borderId="0" xfId="1" applyFont="1" applyBorder="1" applyAlignment="1">
      <alignment vertical="center" shrinkToFit="1"/>
    </xf>
    <xf numFmtId="0" fontId="1" fillId="0" borderId="48" xfId="1" applyFont="1" applyFill="1" applyBorder="1" applyAlignment="1">
      <alignment vertical="center" wrapText="1"/>
    </xf>
    <xf numFmtId="0" fontId="15" fillId="0" borderId="19" xfId="0" applyFont="1" applyBorder="1" applyAlignment="1">
      <alignment horizontal="left" vertical="center" shrinkToFit="1"/>
    </xf>
    <xf numFmtId="0" fontId="15" fillId="0" borderId="17" xfId="0" applyFont="1" applyBorder="1" applyAlignment="1">
      <alignment horizontal="left" vertical="center" shrinkToFit="1"/>
    </xf>
    <xf numFmtId="0" fontId="32" fillId="2" borderId="17" xfId="0" applyFont="1" applyFill="1" applyBorder="1" applyAlignment="1">
      <alignment horizontal="left" vertical="center"/>
    </xf>
    <xf numFmtId="0" fontId="19" fillId="0" borderId="17" xfId="0" applyFont="1" applyFill="1" applyBorder="1" applyAlignment="1">
      <alignment horizontal="left" vertical="center"/>
    </xf>
    <xf numFmtId="0" fontId="29" fillId="0" borderId="20" xfId="1" applyFont="1" applyFill="1" applyBorder="1" applyAlignment="1">
      <alignment vertical="center" wrapText="1"/>
    </xf>
    <xf numFmtId="0" fontId="1" fillId="0" borderId="0" xfId="1" applyFont="1" applyFill="1">
      <alignment vertical="center"/>
    </xf>
    <xf numFmtId="0" fontId="1" fillId="0" borderId="0" xfId="1" applyFont="1" applyFill="1" applyAlignment="1">
      <alignment vertical="center"/>
    </xf>
    <xf numFmtId="0" fontId="29" fillId="0" borderId="24" xfId="1" applyFont="1" applyBorder="1" applyAlignment="1">
      <alignment vertical="center"/>
    </xf>
    <xf numFmtId="0" fontId="29" fillId="0" borderId="22" xfId="1" applyFont="1" applyBorder="1" applyAlignment="1">
      <alignment vertical="center" shrinkToFit="1"/>
    </xf>
    <xf numFmtId="0" fontId="29" fillId="0" borderId="0" xfId="1" applyFont="1" applyBorder="1" applyAlignment="1">
      <alignment vertical="top"/>
    </xf>
    <xf numFmtId="0" fontId="1" fillId="0" borderId="36" xfId="1" applyFont="1" applyBorder="1" applyAlignment="1">
      <alignment vertical="center" wrapText="1"/>
    </xf>
    <xf numFmtId="0" fontId="1" fillId="0" borderId="37" xfId="1" applyFont="1" applyBorder="1" applyAlignment="1">
      <alignment vertical="center" wrapText="1"/>
    </xf>
    <xf numFmtId="0" fontId="1" fillId="0" borderId="49" xfId="1" applyFont="1" applyBorder="1" applyAlignment="1">
      <alignment vertical="center" wrapText="1"/>
    </xf>
    <xf numFmtId="0" fontId="1" fillId="0" borderId="50" xfId="1" applyFont="1" applyBorder="1" applyAlignment="1">
      <alignment vertical="center" wrapText="1"/>
    </xf>
    <xf numFmtId="0" fontId="1" fillId="0" borderId="51" xfId="1" applyFont="1" applyBorder="1" applyAlignment="1">
      <alignment vertical="center" wrapText="1"/>
    </xf>
    <xf numFmtId="0" fontId="1" fillId="0" borderId="52" xfId="1" applyFont="1" applyBorder="1" applyAlignment="1">
      <alignment vertical="center" wrapText="1"/>
    </xf>
    <xf numFmtId="0" fontId="19" fillId="0" borderId="2" xfId="1" applyFont="1" applyBorder="1" applyAlignment="1">
      <alignment horizontal="left" vertical="center"/>
    </xf>
    <xf numFmtId="0" fontId="19" fillId="0" borderId="37" xfId="1" applyFont="1" applyBorder="1" applyAlignment="1">
      <alignment horizontal="left" vertical="center"/>
    </xf>
    <xf numFmtId="0" fontId="29" fillId="0" borderId="38" xfId="1" applyFont="1" applyBorder="1" applyAlignment="1">
      <alignment vertical="center"/>
    </xf>
    <xf numFmtId="0" fontId="29" fillId="0" borderId="2" xfId="1" applyFont="1" applyBorder="1" applyAlignment="1">
      <alignment vertical="center"/>
    </xf>
    <xf numFmtId="0" fontId="29" fillId="0" borderId="39" xfId="1" applyFont="1" applyBorder="1" applyAlignment="1">
      <alignment vertical="center" wrapText="1"/>
    </xf>
    <xf numFmtId="0" fontId="19" fillId="2" borderId="12" xfId="1" applyFont="1" applyFill="1" applyBorder="1" applyAlignment="1">
      <alignment horizontal="right" vertical="center"/>
    </xf>
    <xf numFmtId="0" fontId="29" fillId="0" borderId="15" xfId="1" applyFont="1" applyBorder="1" applyAlignment="1">
      <alignment vertical="center" wrapText="1"/>
    </xf>
    <xf numFmtId="0" fontId="30" fillId="2" borderId="17" xfId="1" applyFont="1" applyFill="1" applyBorder="1" applyAlignment="1">
      <alignment vertical="center"/>
    </xf>
    <xf numFmtId="0" fontId="1" fillId="0" borderId="38" xfId="1" applyFont="1" applyBorder="1" applyAlignment="1">
      <alignment vertical="center" wrapText="1"/>
    </xf>
    <xf numFmtId="0" fontId="1" fillId="0" borderId="2" xfId="1" applyFont="1" applyBorder="1" applyAlignment="1">
      <alignment vertical="center" wrapText="1"/>
    </xf>
    <xf numFmtId="0" fontId="1" fillId="0" borderId="53" xfId="1" applyFont="1" applyBorder="1" applyAlignment="1">
      <alignment vertical="center" wrapText="1"/>
    </xf>
    <xf numFmtId="0" fontId="19" fillId="0" borderId="2" xfId="1" applyFont="1" applyFill="1" applyBorder="1" applyAlignment="1">
      <alignment horizontal="right" vertical="center"/>
    </xf>
    <xf numFmtId="0" fontId="29" fillId="0" borderId="2" xfId="1" applyFont="1" applyFill="1" applyBorder="1" applyAlignment="1">
      <alignment vertical="center"/>
    </xf>
    <xf numFmtId="0" fontId="10" fillId="0" borderId="22" xfId="0" applyFont="1" applyBorder="1" applyAlignment="1">
      <alignment vertical="center" wrapText="1"/>
    </xf>
    <xf numFmtId="0" fontId="29" fillId="0" borderId="28" xfId="1" applyFont="1" applyBorder="1" applyAlignment="1">
      <alignment vertical="center"/>
    </xf>
    <xf numFmtId="0" fontId="12" fillId="0" borderId="0" xfId="1" applyFont="1" applyBorder="1" applyAlignment="1">
      <alignment horizontal="center" vertical="center"/>
    </xf>
    <xf numFmtId="0" fontId="29" fillId="0" borderId="28" xfId="1" applyFont="1" applyFill="1" applyBorder="1" applyAlignment="1">
      <alignment vertical="center"/>
    </xf>
    <xf numFmtId="0" fontId="29" fillId="0" borderId="0" xfId="1" applyFont="1" applyFill="1" applyBorder="1" applyAlignment="1">
      <alignment vertical="center"/>
    </xf>
    <xf numFmtId="177" fontId="24" fillId="0" borderId="0" xfId="1" applyNumberFormat="1" applyFont="1" applyAlignment="1"/>
    <xf numFmtId="0" fontId="13" fillId="0" borderId="0" xfId="1" quotePrefix="1" applyFont="1" applyAlignment="1">
      <alignment horizontal="right" vertical="top"/>
    </xf>
    <xf numFmtId="0" fontId="1" fillId="0" borderId="23" xfId="1" applyFont="1" applyBorder="1" applyAlignment="1">
      <alignment vertical="center" wrapText="1"/>
    </xf>
    <xf numFmtId="0" fontId="13" fillId="0" borderId="0" xfId="1" applyFont="1" applyBorder="1" applyAlignment="1">
      <alignment horizontal="right" vertical="center"/>
    </xf>
    <xf numFmtId="0" fontId="36" fillId="0" borderId="0" xfId="1" applyFont="1" applyBorder="1" applyAlignment="1">
      <alignment horizontal="right" vertical="center"/>
    </xf>
    <xf numFmtId="178" fontId="29" fillId="8" borderId="0" xfId="1" applyNumberFormat="1" applyFont="1" applyFill="1" applyBorder="1" applyAlignment="1">
      <alignment vertical="center"/>
    </xf>
    <xf numFmtId="0" fontId="19" fillId="0" borderId="24" xfId="1" applyFont="1" applyBorder="1" applyAlignment="1">
      <alignment vertical="center" wrapText="1"/>
    </xf>
    <xf numFmtId="0" fontId="19" fillId="0" borderId="25" xfId="1" applyFont="1" applyBorder="1" applyAlignment="1">
      <alignment vertical="center" wrapText="1"/>
    </xf>
    <xf numFmtId="0" fontId="19" fillId="0" borderId="42" xfId="1" applyFont="1" applyBorder="1" applyAlignment="1">
      <alignment vertical="center" wrapText="1"/>
    </xf>
    <xf numFmtId="0" fontId="19" fillId="0" borderId="19" xfId="1" applyFont="1" applyBorder="1" applyAlignment="1">
      <alignment vertical="center" wrapText="1"/>
    </xf>
    <xf numFmtId="0" fontId="19" fillId="0" borderId="17" xfId="1" applyFont="1" applyBorder="1" applyAlignment="1">
      <alignment vertical="center" wrapText="1"/>
    </xf>
    <xf numFmtId="0" fontId="19" fillId="0" borderId="44" xfId="1" applyFont="1" applyBorder="1" applyAlignment="1">
      <alignment vertical="center" wrapText="1"/>
    </xf>
    <xf numFmtId="0" fontId="13" fillId="0" borderId="1" xfId="1" applyFont="1" applyBorder="1" applyAlignment="1">
      <alignment vertical="center" shrinkToFit="1"/>
    </xf>
    <xf numFmtId="0" fontId="10" fillId="0" borderId="37" xfId="0" applyFont="1" applyBorder="1" applyAlignment="1">
      <alignment vertical="center" wrapText="1"/>
    </xf>
    <xf numFmtId="0" fontId="19" fillId="0" borderId="38" xfId="1" applyFont="1" applyBorder="1" applyAlignment="1">
      <alignment vertical="center" wrapText="1"/>
    </xf>
    <xf numFmtId="0" fontId="19" fillId="0" borderId="2" xfId="1" applyFont="1" applyBorder="1" applyAlignment="1">
      <alignment vertical="center" wrapText="1"/>
    </xf>
    <xf numFmtId="0" fontId="19" fillId="0" borderId="53" xfId="1" applyFont="1" applyBorder="1" applyAlignment="1">
      <alignment vertical="center" wrapText="1"/>
    </xf>
    <xf numFmtId="0" fontId="1" fillId="0" borderId="54" xfId="1" applyFont="1" applyBorder="1" applyAlignment="1">
      <alignment vertical="center" wrapText="1"/>
    </xf>
    <xf numFmtId="0" fontId="1" fillId="0" borderId="55" xfId="1" applyFont="1" applyBorder="1" applyAlignment="1">
      <alignment vertical="center" wrapText="1"/>
    </xf>
    <xf numFmtId="0" fontId="19" fillId="2" borderId="12" xfId="1" applyFont="1" applyFill="1" applyBorder="1" applyAlignment="1">
      <alignment horizontal="right" vertical="center" shrinkToFit="1"/>
    </xf>
    <xf numFmtId="0" fontId="19" fillId="0" borderId="12" xfId="1" applyFont="1" applyFill="1" applyBorder="1" applyAlignment="1">
      <alignment horizontal="left" vertical="center"/>
    </xf>
    <xf numFmtId="0" fontId="19" fillId="0" borderId="13" xfId="1" applyFont="1" applyFill="1" applyBorder="1" applyAlignment="1">
      <alignment horizontal="left" vertical="center"/>
    </xf>
    <xf numFmtId="0" fontId="29" fillId="0" borderId="14" xfId="1" applyFont="1" applyFill="1" applyBorder="1" applyAlignment="1">
      <alignment vertical="center"/>
    </xf>
    <xf numFmtId="0" fontId="29" fillId="0" borderId="12" xfId="1" applyFont="1" applyFill="1" applyBorder="1" applyAlignment="1">
      <alignment vertical="center"/>
    </xf>
    <xf numFmtId="0" fontId="29" fillId="0" borderId="15" xfId="1" applyFont="1" applyFill="1" applyBorder="1" applyAlignment="1">
      <alignment vertical="center" wrapText="1"/>
    </xf>
    <xf numFmtId="0" fontId="1" fillId="0" borderId="43" xfId="1" applyFont="1" applyBorder="1" applyAlignment="1">
      <alignment vertical="center" wrapText="1"/>
    </xf>
    <xf numFmtId="0" fontId="1" fillId="0" borderId="32" xfId="1" applyFont="1" applyBorder="1" applyAlignment="1">
      <alignment vertical="center" wrapText="1"/>
    </xf>
    <xf numFmtId="0" fontId="19" fillId="2" borderId="0" xfId="1" applyFont="1" applyFill="1" applyBorder="1" applyAlignment="1">
      <alignment horizontal="right" vertical="center" shrinkToFit="1"/>
    </xf>
    <xf numFmtId="0" fontId="29" fillId="0" borderId="29" xfId="1" applyFont="1" applyFill="1" applyBorder="1" applyAlignment="1">
      <alignment vertical="center" wrapText="1"/>
    </xf>
    <xf numFmtId="0" fontId="19" fillId="2" borderId="17" xfId="1" applyFont="1" applyFill="1" applyBorder="1" applyAlignment="1">
      <alignment horizontal="right" vertical="center" shrinkToFit="1"/>
    </xf>
    <xf numFmtId="0" fontId="29" fillId="0" borderId="19" xfId="1" applyFont="1" applyFill="1" applyBorder="1" applyAlignment="1">
      <alignment vertical="center"/>
    </xf>
    <xf numFmtId="0" fontId="29" fillId="0" borderId="20" xfId="1" applyFont="1" applyFill="1" applyBorder="1" applyAlignment="1">
      <alignment vertical="center" wrapText="1"/>
    </xf>
    <xf numFmtId="0" fontId="1" fillId="0" borderId="1" xfId="1" applyFont="1" applyBorder="1" applyAlignment="1">
      <alignment horizontal="center" vertical="center" wrapText="1"/>
    </xf>
    <xf numFmtId="0" fontId="1" fillId="0" borderId="30" xfId="1"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9" fillId="0" borderId="35" xfId="1" applyFont="1" applyFill="1" applyBorder="1" applyAlignment="1">
      <alignment horizontal="left" vertical="center"/>
    </xf>
    <xf numFmtId="0" fontId="29" fillId="0" borderId="27" xfId="1" applyFont="1" applyFill="1" applyBorder="1" applyAlignment="1">
      <alignment vertical="center" wrapText="1"/>
    </xf>
    <xf numFmtId="0" fontId="1" fillId="0" borderId="47" xfId="1" applyFont="1" applyBorder="1" applyAlignment="1">
      <alignment horizontal="center" vertical="center" wrapText="1"/>
    </xf>
    <xf numFmtId="0" fontId="1" fillId="0" borderId="23" xfId="1" applyFont="1" applyBorder="1" applyAlignment="1">
      <alignment horizontal="center" vertical="center" wrapText="1"/>
    </xf>
    <xf numFmtId="0" fontId="1" fillId="0" borderId="31" xfId="1" applyFont="1" applyBorder="1" applyAlignment="1">
      <alignment horizontal="center" vertical="center" wrapText="1"/>
    </xf>
    <xf numFmtId="0" fontId="19" fillId="0" borderId="21" xfId="1" applyFont="1" applyFill="1" applyBorder="1" applyAlignment="1">
      <alignment horizontal="left" vertical="center"/>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2" xfId="1" applyFont="1" applyBorder="1" applyAlignment="1">
      <alignment horizontal="left" vertical="center" wrapText="1"/>
    </xf>
    <xf numFmtId="0" fontId="29" fillId="0" borderId="0" xfId="1" applyFont="1" applyFill="1" applyBorder="1" applyAlignment="1">
      <alignment horizontal="right" vertical="center"/>
    </xf>
    <xf numFmtId="0" fontId="30" fillId="0" borderId="0" xfId="1" applyFont="1" applyFill="1" applyBorder="1" applyAlignment="1">
      <alignment vertical="center"/>
    </xf>
    <xf numFmtId="0" fontId="14" fillId="0" borderId="22" xfId="1" applyFont="1" applyFill="1" applyBorder="1" applyAlignment="1">
      <alignment horizontal="right" vertical="top"/>
    </xf>
    <xf numFmtId="0" fontId="1" fillId="0" borderId="45" xfId="1" applyFont="1" applyBorder="1" applyAlignment="1">
      <alignment vertical="center" wrapText="1"/>
    </xf>
    <xf numFmtId="0" fontId="1" fillId="0" borderId="28" xfId="1" applyFont="1" applyBorder="1" applyAlignment="1">
      <alignment horizontal="left" vertical="center" wrapText="1"/>
    </xf>
    <xf numFmtId="0" fontId="1" fillId="0" borderId="0" xfId="1" applyFont="1" applyBorder="1" applyAlignment="1">
      <alignment horizontal="left" vertical="center" wrapText="1"/>
    </xf>
    <xf numFmtId="0" fontId="1" fillId="0" borderId="41" xfId="1" applyFont="1" applyBorder="1" applyAlignment="1">
      <alignment horizontal="left" vertical="center" wrapText="1"/>
    </xf>
    <xf numFmtId="0" fontId="29" fillId="0" borderId="28" xfId="1" applyFont="1" applyFill="1" applyBorder="1" applyAlignment="1">
      <alignment vertical="center"/>
    </xf>
    <xf numFmtId="0" fontId="29" fillId="0" borderId="0" xfId="1" applyFont="1" applyFill="1" applyBorder="1" applyAlignment="1">
      <alignment horizontal="right" vertical="center"/>
    </xf>
    <xf numFmtId="179" fontId="13" fillId="0" borderId="1" xfId="1" applyNumberFormat="1" applyFont="1" applyBorder="1" applyAlignment="1">
      <alignment horizontal="left" vertical="center"/>
    </xf>
    <xf numFmtId="0" fontId="29" fillId="0" borderId="28" xfId="1" applyFont="1" applyFill="1" applyBorder="1" applyAlignment="1">
      <alignment vertical="center" shrinkToFit="1"/>
    </xf>
    <xf numFmtId="0" fontId="29" fillId="0" borderId="0" xfId="1" applyFont="1" applyFill="1" applyBorder="1" applyAlignment="1">
      <alignment vertical="center" shrinkToFit="1"/>
    </xf>
    <xf numFmtId="0" fontId="29" fillId="0" borderId="22" xfId="1" applyFont="1" applyFill="1" applyBorder="1" applyAlignment="1">
      <alignment vertical="center" shrinkToFit="1"/>
    </xf>
    <xf numFmtId="0" fontId="29" fillId="0" borderId="22" xfId="1" applyFont="1" applyFill="1" applyBorder="1" applyAlignment="1">
      <alignment vertical="center" shrinkToFit="1"/>
    </xf>
    <xf numFmtId="0" fontId="1" fillId="0" borderId="48" xfId="1" applyFont="1" applyBorder="1" applyAlignment="1">
      <alignment vertical="center" wrapText="1"/>
    </xf>
    <xf numFmtId="0" fontId="1" fillId="0" borderId="19" xfId="1" applyFont="1" applyBorder="1" applyAlignment="1">
      <alignment horizontal="left" vertical="center" wrapText="1"/>
    </xf>
    <xf numFmtId="0" fontId="1" fillId="0" borderId="17" xfId="1" applyFont="1" applyBorder="1" applyAlignment="1">
      <alignment horizontal="left" vertical="center" wrapText="1"/>
    </xf>
    <xf numFmtId="0" fontId="1" fillId="0" borderId="44" xfId="1" applyFont="1" applyBorder="1" applyAlignment="1">
      <alignment horizontal="left" vertical="center" wrapText="1"/>
    </xf>
    <xf numFmtId="0" fontId="29" fillId="0" borderId="19" xfId="1" applyFont="1" applyFill="1" applyBorder="1" applyAlignment="1">
      <alignment vertical="center" wrapText="1"/>
    </xf>
    <xf numFmtId="0" fontId="29" fillId="0" borderId="17" xfId="1" applyFont="1" applyFill="1" applyBorder="1" applyAlignment="1">
      <alignment vertical="center" wrapText="1"/>
    </xf>
    <xf numFmtId="0" fontId="19" fillId="0" borderId="25" xfId="1" applyFont="1" applyBorder="1" applyAlignment="1">
      <alignment horizontal="left" vertical="center" shrinkToFit="1"/>
    </xf>
    <xf numFmtId="0" fontId="19" fillId="0" borderId="26" xfId="1" applyFont="1" applyBorder="1" applyAlignment="1">
      <alignment horizontal="left" vertical="center" shrinkToFit="1"/>
    </xf>
    <xf numFmtId="0" fontId="19" fillId="0" borderId="25" xfId="1" applyFont="1" applyBorder="1" applyAlignment="1">
      <alignment horizontal="left" vertical="center" wrapText="1"/>
    </xf>
    <xf numFmtId="0" fontId="19" fillId="0" borderId="26" xfId="1" applyFont="1" applyBorder="1" applyAlignment="1">
      <alignment horizontal="left" vertical="center" wrapText="1"/>
    </xf>
    <xf numFmtId="0" fontId="29" fillId="0" borderId="19" xfId="1" applyFont="1" applyBorder="1" applyAlignment="1">
      <alignment vertical="center"/>
    </xf>
    <xf numFmtId="0" fontId="1" fillId="0" borderId="24" xfId="1" applyFont="1" applyFill="1" applyBorder="1" applyAlignment="1">
      <alignment vertical="center" wrapText="1"/>
    </xf>
    <xf numFmtId="0" fontId="1" fillId="0" borderId="25" xfId="1" applyFont="1" applyFill="1" applyBorder="1" applyAlignment="1">
      <alignment vertical="center" wrapText="1"/>
    </xf>
    <xf numFmtId="0" fontId="1" fillId="0" borderId="42" xfId="1" applyFont="1" applyFill="1" applyBorder="1" applyAlignment="1">
      <alignment vertical="center" wrapText="1"/>
    </xf>
    <xf numFmtId="0" fontId="19" fillId="0" borderId="25" xfId="1" applyFont="1" applyBorder="1" applyAlignment="1">
      <alignment horizontal="left" vertical="center" shrinkToFit="1"/>
    </xf>
    <xf numFmtId="0" fontId="19" fillId="0" borderId="26" xfId="1" applyFont="1" applyBorder="1" applyAlignment="1">
      <alignment horizontal="left" vertical="center" shrinkToFit="1"/>
    </xf>
    <xf numFmtId="0" fontId="1" fillId="0" borderId="28" xfId="1" applyFont="1" applyFill="1" applyBorder="1" applyAlignment="1">
      <alignment vertical="center" wrapText="1"/>
    </xf>
    <xf numFmtId="0" fontId="1" fillId="0" borderId="0" xfId="1" applyFont="1" applyFill="1" applyBorder="1" applyAlignment="1">
      <alignment vertical="center" wrapText="1"/>
    </xf>
    <xf numFmtId="0" fontId="1" fillId="0" borderId="41" xfId="1" applyFont="1" applyFill="1" applyBorder="1" applyAlignment="1">
      <alignment vertical="center" wrapText="1"/>
    </xf>
    <xf numFmtId="0" fontId="26" fillId="2" borderId="21" xfId="1" applyFont="1" applyFill="1" applyBorder="1" applyAlignment="1">
      <alignment horizontal="right" vertical="center" shrinkToFit="1"/>
    </xf>
    <xf numFmtId="0" fontId="26" fillId="0" borderId="0" xfId="1" applyFont="1" applyFill="1" applyBorder="1" applyAlignment="1">
      <alignment horizontal="left" vertical="center"/>
    </xf>
    <xf numFmtId="0" fontId="23" fillId="0" borderId="0" xfId="1" applyFont="1" applyFill="1" applyBorder="1" applyAlignment="1">
      <alignment horizontal="left" vertical="center"/>
    </xf>
    <xf numFmtId="0" fontId="23" fillId="0" borderId="22" xfId="1" applyFont="1" applyFill="1" applyBorder="1" applyAlignment="1">
      <alignment horizontal="left" vertical="center"/>
    </xf>
    <xf numFmtId="0" fontId="37" fillId="9" borderId="28" xfId="1" applyFont="1" applyFill="1" applyBorder="1" applyAlignment="1">
      <alignment horizontal="right" vertical="center"/>
    </xf>
    <xf numFmtId="0" fontId="37" fillId="0" borderId="0" xfId="1" applyFont="1" applyBorder="1" applyAlignment="1">
      <alignment vertical="center" shrinkToFit="1"/>
    </xf>
    <xf numFmtId="0" fontId="37" fillId="0" borderId="22" xfId="1" applyFont="1" applyBorder="1" applyAlignment="1">
      <alignment vertical="center" shrinkToFit="1"/>
    </xf>
    <xf numFmtId="0" fontId="37" fillId="0" borderId="0" xfId="1" applyFont="1" applyFill="1" applyBorder="1" applyAlignment="1">
      <alignment vertical="center" shrinkToFit="1"/>
    </xf>
    <xf numFmtId="0" fontId="37" fillId="0" borderId="22" xfId="1" applyFont="1" applyFill="1" applyBorder="1" applyAlignment="1">
      <alignment vertical="center" shrinkToFit="1"/>
    </xf>
    <xf numFmtId="0" fontId="1" fillId="0" borderId="48" xfId="1" applyFont="1" applyFill="1" applyBorder="1" applyAlignment="1">
      <alignment vertical="center" wrapText="1"/>
    </xf>
    <xf numFmtId="0" fontId="19" fillId="0" borderId="35" xfId="1" applyFont="1" applyBorder="1" applyAlignment="1">
      <alignment horizontal="left" vertical="center"/>
    </xf>
    <xf numFmtId="0" fontId="29" fillId="0" borderId="26" xfId="1" applyFont="1" applyFill="1" applyBorder="1" applyAlignment="1">
      <alignment vertical="center"/>
    </xf>
    <xf numFmtId="0" fontId="1" fillId="0" borderId="1" xfId="1" applyFont="1" applyFill="1" applyBorder="1" applyAlignment="1">
      <alignment vertical="center" wrapText="1"/>
    </xf>
    <xf numFmtId="0" fontId="1" fillId="0" borderId="47" xfId="1" applyFont="1" applyFill="1" applyBorder="1" applyAlignment="1">
      <alignment vertical="center" wrapText="1"/>
    </xf>
    <xf numFmtId="0" fontId="1" fillId="0" borderId="24" xfId="1" applyFont="1" applyFill="1" applyBorder="1" applyAlignment="1">
      <alignment horizontal="left" vertical="center" wrapText="1"/>
    </xf>
    <xf numFmtId="0" fontId="1" fillId="0" borderId="25"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22" fillId="2" borderId="0" xfId="1" applyFont="1" applyFill="1" applyBorder="1" applyAlignment="1">
      <alignment horizontal="right" vertical="center" shrinkToFit="1"/>
    </xf>
    <xf numFmtId="0" fontId="26" fillId="2" borderId="0" xfId="1" applyFont="1" applyFill="1" applyBorder="1" applyAlignment="1">
      <alignment horizontal="right" vertical="center" shrinkToFit="1"/>
    </xf>
    <xf numFmtId="0" fontId="38" fillId="0" borderId="0" xfId="1" applyFont="1" applyFill="1" applyBorder="1" applyAlignment="1">
      <alignment vertical="center"/>
    </xf>
    <xf numFmtId="0" fontId="1" fillId="0" borderId="28" xfId="1" applyFont="1" applyBorder="1" applyAlignment="1">
      <alignment vertical="center"/>
    </xf>
    <xf numFmtId="0" fontId="1" fillId="0" borderId="45" xfId="1" applyFont="1" applyFill="1" applyBorder="1" applyAlignment="1">
      <alignment vertical="center" wrapText="1"/>
    </xf>
    <xf numFmtId="0" fontId="1" fillId="0" borderId="28"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23" fillId="0" borderId="0" xfId="1" applyFont="1" applyFill="1" applyBorder="1" applyAlignment="1">
      <alignment horizontal="right" vertical="center" shrinkToFit="1"/>
    </xf>
    <xf numFmtId="0" fontId="13" fillId="0" borderId="28" xfId="1" applyFont="1" applyBorder="1">
      <alignment vertical="center"/>
    </xf>
    <xf numFmtId="0" fontId="14" fillId="0" borderId="28" xfId="1" applyFont="1" applyFill="1" applyBorder="1" applyAlignment="1">
      <alignment horizontal="right"/>
    </xf>
    <xf numFmtId="0" fontId="14" fillId="0" borderId="0" xfId="1" applyFont="1" applyFill="1" applyBorder="1" applyAlignment="1">
      <alignment horizontal="right"/>
    </xf>
    <xf numFmtId="0" fontId="14" fillId="0" borderId="22" xfId="1" applyFont="1" applyFill="1" applyBorder="1" applyAlignment="1">
      <alignment horizontal="right"/>
    </xf>
    <xf numFmtId="0" fontId="1" fillId="0" borderId="19" xfId="1" applyFont="1" applyFill="1" applyBorder="1" applyAlignment="1">
      <alignment horizontal="left" vertical="center" wrapText="1"/>
    </xf>
    <xf numFmtId="0" fontId="1" fillId="0" borderId="17"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9" fillId="0" borderId="21" xfId="1" applyFont="1" applyFill="1" applyBorder="1" applyAlignment="1">
      <alignment horizontal="right" vertical="center"/>
    </xf>
    <xf numFmtId="0" fontId="30" fillId="0" borderId="0" xfId="1" applyFont="1" applyFill="1" applyBorder="1" applyAlignment="1">
      <alignment vertical="center"/>
    </xf>
    <xf numFmtId="0" fontId="19" fillId="0" borderId="16" xfId="1" applyFont="1" applyFill="1" applyBorder="1" applyAlignment="1">
      <alignment horizontal="left" vertical="center"/>
    </xf>
    <xf numFmtId="0" fontId="26" fillId="0" borderId="0" xfId="1" applyFont="1" applyBorder="1" applyAlignment="1">
      <alignment horizontal="left" vertical="center"/>
    </xf>
    <xf numFmtId="0" fontId="39" fillId="0" borderId="0" xfId="1" applyFont="1" applyFill="1">
      <alignment vertical="center"/>
    </xf>
    <xf numFmtId="0" fontId="39" fillId="0" borderId="0" xfId="1" applyFont="1">
      <alignment vertical="center"/>
    </xf>
    <xf numFmtId="0" fontId="1" fillId="0" borderId="56" xfId="1" applyFont="1" applyBorder="1" applyAlignment="1">
      <alignment vertical="center" wrapText="1"/>
    </xf>
    <xf numFmtId="0" fontId="1" fillId="0" borderId="57" xfId="1" applyFont="1" applyBorder="1" applyAlignment="1">
      <alignment vertical="center" wrapText="1"/>
    </xf>
    <xf numFmtId="0" fontId="19" fillId="2" borderId="2" xfId="1" applyFont="1" applyFill="1" applyBorder="1" applyAlignment="1">
      <alignment horizontal="right" vertical="center"/>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14" xfId="1" applyNumberFormat="1" applyFont="1" applyBorder="1" applyAlignment="1">
      <alignment vertical="center" wrapText="1"/>
    </xf>
    <xf numFmtId="0" fontId="1" fillId="0" borderId="12" xfId="1" applyNumberFormat="1" applyFont="1" applyBorder="1" applyAlignment="1">
      <alignment vertical="center" wrapText="1"/>
    </xf>
    <xf numFmtId="0" fontId="1" fillId="0" borderId="40" xfId="1" applyNumberFormat="1" applyFont="1" applyBorder="1" applyAlignment="1">
      <alignment vertical="center" wrapText="1"/>
    </xf>
    <xf numFmtId="0" fontId="19" fillId="0" borderId="12" xfId="1" applyFont="1" applyBorder="1" applyAlignment="1">
      <alignment horizontal="left" vertical="center" shrinkToFit="1"/>
    </xf>
    <xf numFmtId="0" fontId="19" fillId="0" borderId="13" xfId="1" applyFont="1" applyBorder="1" applyAlignment="1">
      <alignment horizontal="left" vertical="center" shrinkToFi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28"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41" xfId="1" applyNumberFormat="1" applyFont="1" applyBorder="1" applyAlignment="1">
      <alignment vertical="center" wrapText="1"/>
    </xf>
    <xf numFmtId="0" fontId="26" fillId="0" borderId="22" xfId="1" applyFont="1" applyBorder="1" applyAlignment="1">
      <alignment horizontal="left" vertical="center" shrinkToFit="1"/>
    </xf>
    <xf numFmtId="0" fontId="1" fillId="0" borderId="36" xfId="0" applyFont="1" applyBorder="1" applyAlignment="1">
      <alignment vertical="center" wrapText="1"/>
    </xf>
    <xf numFmtId="0" fontId="1" fillId="0" borderId="37" xfId="0" applyFont="1" applyBorder="1" applyAlignment="1">
      <alignment vertical="center" wrapText="1"/>
    </xf>
    <xf numFmtId="0" fontId="1" fillId="0" borderId="38" xfId="1" applyNumberFormat="1" applyFont="1" applyBorder="1" applyAlignment="1">
      <alignment vertical="center" wrapText="1"/>
    </xf>
    <xf numFmtId="0" fontId="1" fillId="0" borderId="2" xfId="1" applyNumberFormat="1" applyFont="1" applyBorder="1" applyAlignment="1">
      <alignment vertical="center" wrapText="1"/>
    </xf>
    <xf numFmtId="0" fontId="1" fillId="0" borderId="53" xfId="1" applyNumberFormat="1" applyFont="1" applyBorder="1" applyAlignment="1">
      <alignment vertical="center" wrapText="1"/>
    </xf>
    <xf numFmtId="0" fontId="19" fillId="0" borderId="2" xfId="1" applyFont="1" applyBorder="1" applyAlignment="1">
      <alignment horizontal="left" vertical="center" shrinkToFit="1"/>
    </xf>
    <xf numFmtId="0" fontId="19" fillId="0" borderId="37" xfId="1" applyFont="1" applyBorder="1" applyAlignment="1">
      <alignment horizontal="left" vertical="center" shrinkToFit="1"/>
    </xf>
    <xf numFmtId="0" fontId="26" fillId="0" borderId="12" xfId="1" applyFont="1" applyBorder="1" applyAlignment="1">
      <alignment horizontal="left" vertical="center" shrinkToFit="1"/>
    </xf>
    <xf numFmtId="0" fontId="19" fillId="0" borderId="12" xfId="1" applyFont="1" applyFill="1" applyBorder="1" applyAlignment="1">
      <alignment horizontal="right" vertical="center" shrinkToFit="1"/>
    </xf>
    <xf numFmtId="0" fontId="29" fillId="2" borderId="14" xfId="1" applyFont="1" applyFill="1" applyBorder="1" applyAlignment="1">
      <alignment horizontal="right" vertical="center"/>
    </xf>
    <xf numFmtId="0" fontId="29" fillId="0" borderId="12" xfId="1" applyFont="1" applyBorder="1" applyAlignment="1">
      <alignment vertical="center" shrinkToFit="1"/>
    </xf>
    <xf numFmtId="0" fontId="29" fillId="0" borderId="13" xfId="1" applyFont="1" applyBorder="1" applyAlignment="1">
      <alignment vertical="center" shrinkToFit="1"/>
    </xf>
    <xf numFmtId="0" fontId="14" fillId="0" borderId="18" xfId="1" applyFont="1" applyFill="1" applyBorder="1" applyAlignment="1">
      <alignment horizontal="right" vertical="center"/>
    </xf>
    <xf numFmtId="0" fontId="1" fillId="0" borderId="0" xfId="1" applyNumberFormat="1" applyFont="1" applyBorder="1" applyAlignment="1">
      <alignment vertical="center" wrapText="1"/>
    </xf>
    <xf numFmtId="0" fontId="1" fillId="0" borderId="24" xfId="1" applyNumberFormat="1" applyFont="1" applyBorder="1" applyAlignment="1">
      <alignment vertical="center" wrapText="1"/>
    </xf>
    <xf numFmtId="0" fontId="1" fillId="0" borderId="25" xfId="1" applyNumberFormat="1" applyFont="1" applyBorder="1" applyAlignment="1">
      <alignment vertical="center" wrapText="1"/>
    </xf>
    <xf numFmtId="0" fontId="1" fillId="0" borderId="42" xfId="1" applyNumberFormat="1" applyFont="1" applyBorder="1" applyAlignment="1">
      <alignment vertical="center" wrapText="1"/>
    </xf>
    <xf numFmtId="0" fontId="10" fillId="0" borderId="21" xfId="0" applyFont="1" applyBorder="1" applyAlignment="1">
      <alignment vertical="center" wrapText="1"/>
    </xf>
    <xf numFmtId="0" fontId="1" fillId="0" borderId="19" xfId="1" applyNumberFormat="1" applyFont="1" applyBorder="1" applyAlignment="1">
      <alignment vertical="center" wrapText="1"/>
    </xf>
    <xf numFmtId="0" fontId="1" fillId="0" borderId="17" xfId="1" applyNumberFormat="1" applyFont="1" applyBorder="1" applyAlignment="1">
      <alignment vertical="center" wrapText="1"/>
    </xf>
    <xf numFmtId="0" fontId="1" fillId="0" borderId="44" xfId="1" applyNumberFormat="1" applyFont="1" applyBorder="1" applyAlignment="1">
      <alignment vertical="center" wrapText="1"/>
    </xf>
    <xf numFmtId="0" fontId="29" fillId="0" borderId="24" xfId="1" applyFont="1" applyBorder="1" applyAlignment="1">
      <alignment vertical="center" shrinkToFit="1"/>
    </xf>
    <xf numFmtId="0" fontId="29" fillId="0" borderId="25" xfId="1" applyFont="1" applyBorder="1" applyAlignment="1">
      <alignment vertical="center" shrinkToFit="1"/>
    </xf>
    <xf numFmtId="0" fontId="30" fillId="2" borderId="25" xfId="1" applyFont="1" applyFill="1" applyBorder="1" applyAlignment="1">
      <alignment vertical="center"/>
    </xf>
    <xf numFmtId="0" fontId="10" fillId="0" borderId="36" xfId="0" applyFont="1" applyBorder="1" applyAlignment="1">
      <alignment vertical="center" wrapText="1"/>
    </xf>
    <xf numFmtId="0" fontId="1" fillId="6" borderId="3" xfId="1" applyFont="1" applyFill="1" applyBorder="1" applyAlignment="1">
      <alignment vertical="center"/>
    </xf>
    <xf numFmtId="0" fontId="1" fillId="6" borderId="4" xfId="1" applyFont="1" applyFill="1" applyBorder="1" applyAlignment="1">
      <alignment vertical="center"/>
    </xf>
    <xf numFmtId="0" fontId="19" fillId="6" borderId="4" xfId="1" applyFont="1" applyFill="1" applyBorder="1" applyAlignment="1">
      <alignment horizontal="left" vertical="center" indent="1"/>
    </xf>
    <xf numFmtId="0" fontId="19" fillId="6" borderId="4" xfId="1" applyFont="1" applyFill="1" applyBorder="1" applyAlignment="1">
      <alignment horizontal="center" vertical="center"/>
    </xf>
    <xf numFmtId="0" fontId="19" fillId="6" borderId="5" xfId="1" applyFont="1" applyFill="1" applyBorder="1" applyAlignment="1">
      <alignment horizontal="center" vertical="center"/>
    </xf>
    <xf numFmtId="0" fontId="29" fillId="0" borderId="15" xfId="1" applyFont="1" applyFill="1" applyBorder="1" applyAlignment="1">
      <alignment vertical="center" wrapText="1"/>
    </xf>
    <xf numFmtId="0" fontId="19" fillId="0" borderId="17" xfId="1" applyFont="1" applyBorder="1" applyAlignment="1">
      <alignment horizontal="left" vertical="center" shrinkToFit="1"/>
    </xf>
    <xf numFmtId="0" fontId="19" fillId="0" borderId="18" xfId="1" applyFont="1" applyBorder="1" applyAlignment="1">
      <alignment horizontal="left" vertical="center" shrinkToFit="1"/>
    </xf>
    <xf numFmtId="0" fontId="19" fillId="0" borderId="25" xfId="1" applyFont="1" applyFill="1" applyBorder="1" applyAlignment="1">
      <alignment horizontal="right" vertical="center" shrinkToFit="1"/>
    </xf>
    <xf numFmtId="0" fontId="19" fillId="0" borderId="25" xfId="1" applyFont="1" applyFill="1" applyBorder="1" applyAlignment="1">
      <alignment horizontal="left" vertical="center" shrinkToFit="1"/>
    </xf>
    <xf numFmtId="0" fontId="19" fillId="2" borderId="25" xfId="1" applyFont="1" applyFill="1" applyBorder="1" applyAlignment="1">
      <alignment horizontal="right" vertical="center" shrinkToFit="1"/>
    </xf>
    <xf numFmtId="0" fontId="29" fillId="2" borderId="24" xfId="1" applyFont="1" applyFill="1" applyBorder="1" applyAlignment="1">
      <alignment horizontal="right" vertical="center"/>
    </xf>
    <xf numFmtId="0" fontId="29" fillId="0" borderId="26" xfId="1" applyFont="1" applyBorder="1" applyAlignment="1">
      <alignment vertical="center" shrinkToFit="1"/>
    </xf>
    <xf numFmtId="0" fontId="19" fillId="0" borderId="26" xfId="1" applyFont="1" applyFill="1" applyBorder="1" applyAlignment="1">
      <alignment horizontal="left" vertical="center" shrinkToFit="1"/>
    </xf>
    <xf numFmtId="0" fontId="1" fillId="0" borderId="25" xfId="1" applyFont="1" applyFill="1" applyBorder="1">
      <alignment vertical="center"/>
    </xf>
    <xf numFmtId="0" fontId="30" fillId="0" borderId="25" xfId="1" applyFont="1" applyFill="1" applyBorder="1" applyAlignment="1">
      <alignment vertical="center"/>
    </xf>
    <xf numFmtId="0" fontId="30" fillId="0" borderId="0" xfId="1" applyFont="1" applyBorder="1" applyAlignment="1">
      <alignment vertical="center" shrinkToFit="1"/>
    </xf>
    <xf numFmtId="180" fontId="13" fillId="0" borderId="1" xfId="1" applyNumberFormat="1" applyFont="1" applyBorder="1" applyAlignment="1">
      <alignment horizontal="left" vertical="center"/>
    </xf>
    <xf numFmtId="0" fontId="1" fillId="0" borderId="31" xfId="1" applyFont="1" applyBorder="1" applyAlignment="1">
      <alignment vertical="center" wrapText="1"/>
    </xf>
    <xf numFmtId="0" fontId="29" fillId="0" borderId="18" xfId="1" applyFont="1" applyBorder="1" applyAlignment="1">
      <alignment vertical="center"/>
    </xf>
    <xf numFmtId="0" fontId="19" fillId="2" borderId="21" xfId="1" applyFont="1" applyFill="1" applyBorder="1" applyAlignment="1">
      <alignment horizontal="right" vertical="center"/>
    </xf>
    <xf numFmtId="0" fontId="19" fillId="0" borderId="0" xfId="1" applyFont="1" applyFill="1" applyBorder="1" applyAlignment="1">
      <alignment horizontal="left" vertical="center" shrinkToFit="1"/>
    </xf>
    <xf numFmtId="0" fontId="19" fillId="0" borderId="22" xfId="1" applyFont="1" applyFill="1" applyBorder="1" applyAlignment="1">
      <alignment horizontal="left" vertical="center" shrinkToFit="1"/>
    </xf>
    <xf numFmtId="0" fontId="29" fillId="0" borderId="19" xfId="1" applyFont="1" applyFill="1" applyBorder="1" applyAlignment="1">
      <alignment vertical="center" wrapText="1"/>
    </xf>
    <xf numFmtId="0" fontId="30" fillId="0" borderId="17" xfId="1" applyFont="1" applyFill="1" applyBorder="1" applyAlignment="1">
      <alignment vertical="center"/>
    </xf>
    <xf numFmtId="0" fontId="29" fillId="0" borderId="24" xfId="1" applyFont="1" applyFill="1" applyBorder="1" applyAlignment="1">
      <alignment vertical="center" wrapText="1"/>
    </xf>
    <xf numFmtId="0" fontId="19" fillId="0" borderId="0" xfId="1" applyFont="1" applyFill="1" applyBorder="1" applyAlignment="1">
      <alignment horizontal="right" vertical="center" shrinkToFit="1"/>
    </xf>
    <xf numFmtId="0" fontId="29" fillId="0" borderId="24" xfId="1" applyFont="1" applyFill="1" applyBorder="1" applyAlignment="1">
      <alignment vertical="center" wrapText="1"/>
    </xf>
    <xf numFmtId="0" fontId="29" fillId="0" borderId="25" xfId="1" applyFont="1" applyFill="1" applyBorder="1" applyAlignment="1">
      <alignment vertical="center" wrapText="1"/>
    </xf>
    <xf numFmtId="0" fontId="29" fillId="0" borderId="26" xfId="1" applyFont="1" applyFill="1" applyBorder="1" applyAlignment="1">
      <alignment vertical="center" wrapText="1"/>
    </xf>
    <xf numFmtId="0" fontId="29" fillId="2" borderId="28" xfId="1" applyFont="1" applyFill="1" applyBorder="1" applyAlignment="1">
      <alignment vertical="center"/>
    </xf>
    <xf numFmtId="0" fontId="29" fillId="2" borderId="22" xfId="1" applyFont="1" applyFill="1" applyBorder="1" applyAlignment="1">
      <alignment vertical="center"/>
    </xf>
    <xf numFmtId="0" fontId="29" fillId="2" borderId="19" xfId="1" applyFont="1" applyFill="1" applyBorder="1" applyAlignment="1">
      <alignment vertical="center"/>
    </xf>
    <xf numFmtId="0" fontId="29" fillId="2" borderId="17" xfId="1" applyFont="1" applyFill="1" applyBorder="1" applyAlignment="1">
      <alignment vertical="center"/>
    </xf>
    <xf numFmtId="0" fontId="29" fillId="2" borderId="18" xfId="1" applyFont="1" applyFill="1" applyBorder="1" applyAlignment="1">
      <alignment vertical="center"/>
    </xf>
    <xf numFmtId="0" fontId="1" fillId="0" borderId="16" xfId="1" applyFont="1" applyBorder="1" applyAlignment="1">
      <alignment vertical="center" wrapText="1"/>
    </xf>
    <xf numFmtId="0" fontId="29" fillId="0" borderId="46" xfId="1" applyFont="1" applyFill="1" applyBorder="1" applyAlignment="1">
      <alignment vertical="center" wrapText="1"/>
    </xf>
    <xf numFmtId="0" fontId="1" fillId="0" borderId="58" xfId="1" applyFont="1" applyBorder="1" applyAlignment="1">
      <alignment vertical="center" wrapText="1"/>
    </xf>
    <xf numFmtId="0" fontId="1" fillId="0" borderId="59" xfId="1" applyFont="1" applyBorder="1" applyAlignment="1">
      <alignment vertical="center" wrapText="1"/>
    </xf>
    <xf numFmtId="0" fontId="19" fillId="0" borderId="2" xfId="1" applyFont="1" applyFill="1" applyBorder="1" applyAlignment="1">
      <alignment horizontal="left" vertical="center"/>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29" fillId="0" borderId="25" xfId="1" applyFont="1" applyFill="1" applyBorder="1" applyAlignment="1">
      <alignment vertical="center" shrinkToFit="1"/>
    </xf>
    <xf numFmtId="0" fontId="29" fillId="0" borderId="26" xfId="1" applyFont="1" applyFill="1" applyBorder="1" applyAlignment="1">
      <alignment vertical="center" shrinkToFit="1"/>
    </xf>
    <xf numFmtId="0" fontId="29" fillId="2" borderId="19" xfId="1" applyFont="1" applyFill="1" applyBorder="1" applyAlignment="1">
      <alignment horizontal="right" vertical="center"/>
    </xf>
    <xf numFmtId="0" fontId="29" fillId="0" borderId="17" xfId="1" applyFont="1" applyFill="1" applyBorder="1" applyAlignment="1">
      <alignment vertical="center" shrinkToFit="1"/>
    </xf>
    <xf numFmtId="0" fontId="29" fillId="0" borderId="18" xfId="1" applyFont="1" applyFill="1" applyBorder="1" applyAlignment="1">
      <alignment vertical="center" shrinkToFit="1"/>
    </xf>
    <xf numFmtId="0" fontId="29" fillId="0" borderId="26" xfId="1" applyFont="1" applyBorder="1" applyAlignment="1">
      <alignment vertical="center"/>
    </xf>
    <xf numFmtId="0" fontId="19" fillId="0" borderId="16" xfId="1" applyFont="1" applyFill="1" applyBorder="1" applyAlignment="1">
      <alignment horizontal="right" vertical="center"/>
    </xf>
    <xf numFmtId="0" fontId="29" fillId="0" borderId="19" xfId="1" applyFont="1" applyFill="1" applyBorder="1" applyAlignment="1">
      <alignment vertical="center" shrinkToFit="1"/>
    </xf>
    <xf numFmtId="0" fontId="22" fillId="0" borderId="0" xfId="1" applyFont="1" applyBorder="1" applyAlignment="1">
      <alignment horizontal="left" vertical="center"/>
    </xf>
    <xf numFmtId="0" fontId="1" fillId="0" borderId="11" xfId="1" applyFont="1" applyBorder="1" applyAlignment="1">
      <alignment horizontal="left" vertical="center" wrapText="1"/>
    </xf>
    <xf numFmtId="0" fontId="1" fillId="0" borderId="12" xfId="1" applyFont="1" applyBorder="1" applyAlignment="1">
      <alignment horizontal="left" vertical="center" wrapText="1"/>
    </xf>
    <xf numFmtId="0" fontId="1" fillId="0" borderId="40" xfId="1" applyFont="1" applyBorder="1" applyAlignment="1">
      <alignment horizontal="left" vertical="center" wrapText="1"/>
    </xf>
    <xf numFmtId="0" fontId="29" fillId="0" borderId="14" xfId="1" applyFont="1" applyFill="1" applyBorder="1" applyAlignment="1">
      <alignment horizontal="left" vertical="center"/>
    </xf>
    <xf numFmtId="0" fontId="29" fillId="0" borderId="12" xfId="1" applyFont="1" applyFill="1" applyBorder="1" applyAlignment="1">
      <alignment horizontal="left" vertical="center" shrinkToFit="1"/>
    </xf>
    <xf numFmtId="0" fontId="29" fillId="0" borderId="13" xfId="1" applyFont="1" applyFill="1" applyBorder="1" applyAlignment="1">
      <alignment horizontal="left" vertical="center" shrinkToFit="1"/>
    </xf>
    <xf numFmtId="0" fontId="1" fillId="0" borderId="21" xfId="1" applyFont="1" applyBorder="1" applyAlignment="1">
      <alignment horizontal="left" vertical="center" wrapText="1"/>
    </xf>
    <xf numFmtId="0" fontId="19" fillId="0" borderId="21" xfId="1" applyFont="1" applyFill="1" applyBorder="1" applyAlignment="1">
      <alignment horizontal="left" vertical="center"/>
    </xf>
    <xf numFmtId="0" fontId="19" fillId="0" borderId="0" xfId="1" applyFont="1" applyFill="1" applyBorder="1" applyAlignment="1">
      <alignment horizontal="left" vertical="center"/>
    </xf>
    <xf numFmtId="0" fontId="19" fillId="0" borderId="0" xfId="1" applyFont="1" applyBorder="1" applyAlignment="1">
      <alignment horizontal="left" vertical="center"/>
    </xf>
    <xf numFmtId="0" fontId="19" fillId="0" borderId="22" xfId="1" applyFont="1" applyBorder="1" applyAlignment="1">
      <alignment horizontal="left" vertical="center"/>
    </xf>
    <xf numFmtId="0" fontId="1" fillId="0" borderId="25" xfId="1" applyFont="1" applyBorder="1">
      <alignment vertical="center"/>
    </xf>
    <xf numFmtId="0" fontId="29" fillId="0" borderId="22" xfId="1" applyFont="1" applyBorder="1" applyAlignment="1">
      <alignment vertical="center" shrinkToFit="1"/>
    </xf>
    <xf numFmtId="0" fontId="1" fillId="0" borderId="17" xfId="1" applyFont="1" applyBorder="1" applyAlignment="1">
      <alignment vertical="center"/>
    </xf>
    <xf numFmtId="0" fontId="29" fillId="0" borderId="28" xfId="1" applyFont="1" applyFill="1" applyBorder="1" applyAlignment="1">
      <alignment horizontal="left" vertical="center"/>
    </xf>
    <xf numFmtId="0" fontId="29" fillId="0" borderId="0" xfId="1" applyFont="1" applyFill="1" applyBorder="1" applyAlignment="1">
      <alignment horizontal="left" vertical="center" shrinkToFit="1"/>
    </xf>
    <xf numFmtId="0" fontId="29" fillId="0" borderId="22" xfId="1" applyFont="1" applyFill="1" applyBorder="1" applyAlignment="1">
      <alignment horizontal="left" vertical="center" shrinkToFit="1"/>
    </xf>
    <xf numFmtId="0" fontId="13" fillId="0" borderId="30" xfId="1" applyFont="1" applyBorder="1">
      <alignment vertical="center"/>
    </xf>
    <xf numFmtId="0" fontId="1" fillId="0" borderId="25" xfId="1" applyFont="1" applyBorder="1" applyAlignment="1">
      <alignment vertical="center"/>
    </xf>
    <xf numFmtId="0" fontId="29" fillId="0" borderId="24" xfId="1" applyFont="1" applyFill="1" applyBorder="1" applyAlignment="1">
      <alignment vertical="center" shrinkToFit="1"/>
    </xf>
    <xf numFmtId="0" fontId="29" fillId="2" borderId="25" xfId="1" applyFont="1" applyFill="1" applyBorder="1" applyAlignment="1">
      <alignment vertical="center"/>
    </xf>
    <xf numFmtId="0" fontId="1" fillId="0" borderId="16" xfId="1" applyFont="1" applyBorder="1" applyAlignment="1">
      <alignment horizontal="left" vertical="center" wrapText="1"/>
    </xf>
    <xf numFmtId="0" fontId="0" fillId="0" borderId="43" xfId="0" applyBorder="1" applyAlignment="1">
      <alignment vertical="center" wrapText="1"/>
    </xf>
    <xf numFmtId="0" fontId="0" fillId="0" borderId="32" xfId="0" applyBorder="1" applyAlignment="1">
      <alignment vertical="center"/>
    </xf>
    <xf numFmtId="0" fontId="0" fillId="0" borderId="43" xfId="0" applyBorder="1" applyAlignment="1">
      <alignment vertical="center"/>
    </xf>
    <xf numFmtId="0" fontId="29" fillId="0" borderId="29" xfId="1" applyFont="1" applyFill="1" applyBorder="1" applyAlignment="1">
      <alignment vertical="center" wrapText="1"/>
    </xf>
    <xf numFmtId="0" fontId="29" fillId="0" borderId="19" xfId="1" applyFont="1" applyFill="1" applyBorder="1" applyAlignment="1">
      <alignment horizontal="right" vertical="center"/>
    </xf>
    <xf numFmtId="0" fontId="29" fillId="0" borderId="24" xfId="1" applyFont="1" applyFill="1" applyBorder="1" applyAlignment="1">
      <alignment vertical="center" shrinkToFit="1"/>
    </xf>
    <xf numFmtId="0" fontId="29" fillId="0" borderId="25" xfId="1" applyFont="1" applyFill="1" applyBorder="1" applyAlignment="1">
      <alignment vertical="center" shrinkToFit="1"/>
    </xf>
    <xf numFmtId="0" fontId="0" fillId="0" borderId="56" xfId="0" applyBorder="1" applyAlignment="1">
      <alignment vertical="center"/>
    </xf>
    <xf numFmtId="0" fontId="0" fillId="0" borderId="57" xfId="0" applyBorder="1" applyAlignment="1">
      <alignment vertical="center"/>
    </xf>
    <xf numFmtId="0" fontId="1" fillId="0" borderId="38" xfId="1" applyFont="1" applyBorder="1" applyAlignment="1">
      <alignment vertical="center" wrapText="1"/>
    </xf>
    <xf numFmtId="0" fontId="1" fillId="0" borderId="49" xfId="1" applyFont="1" applyBorder="1" applyAlignment="1">
      <alignment vertical="center" wrapText="1"/>
    </xf>
    <xf numFmtId="0" fontId="19" fillId="0" borderId="36" xfId="1" applyFont="1" applyFill="1" applyBorder="1" applyAlignment="1">
      <alignment horizontal="right" vertical="center"/>
    </xf>
    <xf numFmtId="0" fontId="19" fillId="0" borderId="2" xfId="1" applyFont="1" applyFill="1" applyBorder="1" applyAlignment="1">
      <alignment horizontal="left" vertical="center" shrinkToFit="1"/>
    </xf>
    <xf numFmtId="0" fontId="19" fillId="0" borderId="37" xfId="1" applyFont="1" applyFill="1" applyBorder="1" applyAlignment="1">
      <alignment horizontal="left" vertical="center" shrinkToFit="1"/>
    </xf>
    <xf numFmtId="0" fontId="29" fillId="0" borderId="38" xfId="1" applyFont="1" applyFill="1" applyBorder="1" applyAlignment="1">
      <alignment vertical="center" wrapText="1"/>
    </xf>
    <xf numFmtId="0" fontId="29" fillId="0" borderId="2" xfId="1" applyFont="1" applyFill="1" applyBorder="1" applyAlignment="1">
      <alignment vertical="center" wrapText="1"/>
    </xf>
    <xf numFmtId="0" fontId="30" fillId="0" borderId="2" xfId="1" applyFont="1" applyFill="1" applyBorder="1" applyAlignment="1">
      <alignment vertical="center"/>
    </xf>
    <xf numFmtId="0" fontId="29" fillId="0" borderId="37" xfId="1" applyFont="1" applyFill="1" applyBorder="1" applyAlignment="1">
      <alignment vertical="center"/>
    </xf>
    <xf numFmtId="0" fontId="29" fillId="0" borderId="39" xfId="1" applyFont="1" applyFill="1" applyBorder="1" applyAlignment="1">
      <alignment vertical="center" wrapText="1"/>
    </xf>
    <xf numFmtId="0" fontId="40" fillId="0" borderId="0" xfId="1" applyFont="1" applyAlignment="1">
      <alignment horizontal="left" vertical="center" indent="1"/>
    </xf>
    <xf numFmtId="0" fontId="12" fillId="0" borderId="0" xfId="1" applyFont="1" applyBorder="1">
      <alignment vertical="center"/>
    </xf>
    <xf numFmtId="0" fontId="12" fillId="0" borderId="0" xfId="1" applyFont="1" applyBorder="1" applyAlignment="1">
      <alignment vertical="center"/>
    </xf>
    <xf numFmtId="0" fontId="11" fillId="0" borderId="60" xfId="1" applyFont="1" applyBorder="1" applyAlignment="1">
      <alignment horizontal="center" vertical="center" wrapText="1"/>
    </xf>
    <xf numFmtId="0" fontId="41" fillId="0" borderId="61" xfId="1" applyFont="1" applyBorder="1" applyAlignment="1">
      <alignment horizontal="center" vertical="center" wrapText="1"/>
    </xf>
    <xf numFmtId="0" fontId="0" fillId="2" borderId="61" xfId="0" applyFill="1" applyBorder="1" applyAlignment="1">
      <alignment vertical="center"/>
    </xf>
    <xf numFmtId="0" fontId="41" fillId="0" borderId="61" xfId="1" applyFont="1" applyBorder="1" applyAlignment="1">
      <alignment horizontal="left" vertical="center"/>
    </xf>
    <xf numFmtId="0" fontId="41" fillId="0" borderId="61" xfId="1" applyFont="1" applyBorder="1" applyAlignment="1">
      <alignment horizontal="left" vertical="center"/>
    </xf>
    <xf numFmtId="0" fontId="41" fillId="0" borderId="62" xfId="1" applyFont="1" applyBorder="1" applyAlignment="1">
      <alignment horizontal="left" vertical="center"/>
    </xf>
    <xf numFmtId="0" fontId="40" fillId="0" borderId="21" xfId="1" applyFont="1" applyBorder="1" applyAlignment="1">
      <alignment horizontal="left" vertical="center" wrapText="1" indent="1"/>
    </xf>
    <xf numFmtId="0" fontId="40" fillId="0" borderId="0" xfId="1" applyFont="1" applyBorder="1" applyAlignment="1">
      <alignment horizontal="left" vertical="center" wrapText="1" indent="1"/>
    </xf>
    <xf numFmtId="0" fontId="42" fillId="0" borderId="0" xfId="1" applyFont="1" applyBorder="1" applyAlignment="1">
      <alignment horizontal="center" vertical="center"/>
    </xf>
    <xf numFmtId="0" fontId="30" fillId="0" borderId="0" xfId="1" applyFont="1" applyBorder="1" applyAlignment="1">
      <alignment vertical="center"/>
    </xf>
    <xf numFmtId="0" fontId="30" fillId="0" borderId="0" xfId="1" applyFont="1" applyBorder="1" applyAlignment="1">
      <alignment horizontal="center" vertical="center"/>
    </xf>
    <xf numFmtId="0" fontId="11" fillId="0" borderId="33" xfId="1" applyFont="1" applyBorder="1" applyAlignment="1">
      <alignment horizontal="center" vertical="center"/>
    </xf>
    <xf numFmtId="0" fontId="41" fillId="0" borderId="25" xfId="1" applyFont="1" applyBorder="1" applyAlignment="1">
      <alignment horizontal="center" vertical="center" wrapText="1"/>
    </xf>
    <xf numFmtId="0" fontId="41" fillId="0" borderId="26" xfId="1" applyFont="1" applyBorder="1" applyAlignment="1">
      <alignment horizontal="center" vertical="center" wrapText="1"/>
    </xf>
    <xf numFmtId="0" fontId="29" fillId="0" borderId="30" xfId="1" applyFont="1" applyBorder="1" applyAlignment="1">
      <alignment horizontal="center" vertical="center"/>
    </xf>
    <xf numFmtId="0" fontId="29" fillId="0" borderId="23" xfId="1" applyFont="1" applyBorder="1" applyAlignment="1">
      <alignment horizontal="center" vertical="center"/>
    </xf>
    <xf numFmtId="0" fontId="29" fillId="0" borderId="32" xfId="1" applyFont="1" applyBorder="1" applyAlignment="1">
      <alignment horizontal="center" vertical="center"/>
    </xf>
    <xf numFmtId="0" fontId="29" fillId="0" borderId="1" xfId="1" applyFont="1" applyBorder="1" applyAlignment="1">
      <alignment horizontal="center" vertical="center"/>
    </xf>
    <xf numFmtId="0" fontId="29" fillId="0" borderId="46" xfId="1" applyFont="1" applyBorder="1" applyAlignment="1">
      <alignment horizontal="center" vertical="center"/>
    </xf>
    <xf numFmtId="0" fontId="41" fillId="0" borderId="0" xfId="1" applyFont="1" applyBorder="1" applyAlignment="1">
      <alignment horizontal="center" vertical="center" wrapText="1"/>
    </xf>
    <xf numFmtId="0" fontId="41" fillId="0" borderId="22" xfId="1" applyFont="1" applyBorder="1" applyAlignment="1">
      <alignment horizontal="center" vertical="center" wrapText="1"/>
    </xf>
    <xf numFmtId="0" fontId="0" fillId="2" borderId="30"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41" fillId="2" borderId="1" xfId="1" applyFont="1" applyFill="1" applyBorder="1" applyAlignment="1">
      <alignment horizontal="left" vertical="center"/>
    </xf>
    <xf numFmtId="0" fontId="41" fillId="2" borderId="46" xfId="1" applyFont="1" applyFill="1" applyBorder="1" applyAlignment="1">
      <alignment horizontal="left" vertical="center"/>
    </xf>
    <xf numFmtId="49" fontId="41" fillId="0" borderId="0" xfId="1" applyNumberFormat="1" applyFont="1" applyBorder="1" applyAlignment="1">
      <alignment horizontal="center" vertical="center" wrapText="1"/>
    </xf>
    <xf numFmtId="49" fontId="41" fillId="0" borderId="22" xfId="1" applyNumberFormat="1" applyFont="1" applyBorder="1" applyAlignment="1">
      <alignment horizontal="center" vertical="center" wrapText="1"/>
    </xf>
    <xf numFmtId="0" fontId="40" fillId="0" borderId="0" xfId="1" applyFont="1" applyBorder="1" applyAlignment="1">
      <alignment horizontal="left" vertical="center" wrapText="1" indent="1"/>
    </xf>
    <xf numFmtId="0" fontId="0" fillId="2" borderId="30" xfId="0" applyFill="1" applyBorder="1" applyAlignment="1">
      <alignment vertical="center"/>
    </xf>
    <xf numFmtId="0" fontId="0" fillId="2" borderId="23" xfId="0" applyFill="1" applyBorder="1" applyAlignment="1">
      <alignment vertical="center"/>
    </xf>
    <xf numFmtId="0" fontId="0" fillId="2" borderId="32" xfId="0" applyFill="1" applyBorder="1" applyAlignment="1">
      <alignment vertical="center"/>
    </xf>
    <xf numFmtId="0" fontId="0" fillId="2" borderId="1" xfId="0" applyFont="1" applyFill="1" applyBorder="1" applyAlignment="1">
      <alignment horizontal="left" vertical="center"/>
    </xf>
    <xf numFmtId="0" fontId="0" fillId="2" borderId="46" xfId="0" applyFont="1" applyFill="1" applyBorder="1" applyAlignment="1">
      <alignment horizontal="left" vertical="center"/>
    </xf>
    <xf numFmtId="49" fontId="40" fillId="0" borderId="0" xfId="1" applyNumberFormat="1" applyFont="1" applyBorder="1" applyAlignment="1">
      <alignment horizontal="left" vertical="center" wrapText="1" indent="1"/>
    </xf>
    <xf numFmtId="0" fontId="30" fillId="0" borderId="1" xfId="1" applyFont="1" applyBorder="1" applyAlignment="1">
      <alignment horizontal="center" vertical="center"/>
    </xf>
    <xf numFmtId="0" fontId="11" fillId="0" borderId="63" xfId="1" applyFont="1" applyBorder="1" applyAlignment="1">
      <alignment horizontal="center" vertical="center"/>
    </xf>
    <xf numFmtId="49" fontId="41" fillId="0" borderId="2" xfId="1" applyNumberFormat="1" applyFont="1" applyBorder="1" applyAlignment="1">
      <alignment horizontal="center" vertical="center" wrapText="1"/>
    </xf>
    <xf numFmtId="49" fontId="41" fillId="0" borderId="37" xfId="1" applyNumberFormat="1" applyFont="1" applyBorder="1" applyAlignment="1">
      <alignment horizontal="center" vertical="center" wrapText="1"/>
    </xf>
    <xf numFmtId="49" fontId="30" fillId="0" borderId="50" xfId="1" applyNumberFormat="1" applyFont="1" applyBorder="1" applyAlignment="1">
      <alignment horizontal="center" vertical="center"/>
    </xf>
    <xf numFmtId="49" fontId="41" fillId="2" borderId="50" xfId="1" applyNumberFormat="1" applyFont="1" applyFill="1" applyBorder="1" applyAlignment="1">
      <alignment horizontal="left" vertical="center"/>
    </xf>
    <xf numFmtId="49" fontId="41" fillId="2" borderId="52" xfId="1" applyNumberFormat="1" applyFont="1" applyFill="1" applyBorder="1" applyAlignment="1">
      <alignment horizontal="left" vertical="center"/>
    </xf>
    <xf numFmtId="0" fontId="1" fillId="0" borderId="0" xfId="1" applyFont="1" applyAlignment="1">
      <alignment horizontal="right" vertical="center"/>
    </xf>
    <xf numFmtId="0" fontId="1" fillId="0" borderId="0" xfId="1" applyFont="1" applyAlignment="1">
      <alignment horizontal="left" vertical="center"/>
    </xf>
    <xf numFmtId="0" fontId="24" fillId="0" borderId="0" xfId="1" applyFont="1">
      <alignment vertical="center"/>
    </xf>
  </cellXfs>
  <cellStyles count="2">
    <cellStyle name="標準" xfId="0" builtinId="0"/>
    <cellStyle name="標準_要件充足CL書式_105J" xfId="1"/>
  </cellStyles>
  <dxfs count="18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69850</xdr:colOff>
      <xdr:row>5</xdr:row>
      <xdr:rowOff>171450</xdr:rowOff>
    </xdr:from>
    <xdr:to>
      <xdr:col>7</xdr:col>
      <xdr:colOff>0</xdr:colOff>
      <xdr:row>6</xdr:row>
      <xdr:rowOff>114300</xdr:rowOff>
    </xdr:to>
    <xdr:sp macro="" textlink="">
      <xdr:nvSpPr>
        <xdr:cNvPr id="2" name="Freeform 1"/>
        <xdr:cNvSpPr>
          <a:spLocks/>
        </xdr:cNvSpPr>
      </xdr:nvSpPr>
      <xdr:spPr bwMode="auto">
        <a:xfrm>
          <a:off x="1225550" y="1511300"/>
          <a:ext cx="438150" cy="1968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80" zoomScaleNormal="70" zoomScaleSheetLayoutView="80" workbookViewId="0">
      <selection activeCell="I8" sqref="I8:Q8"/>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2.632812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5429687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3"/>
      <c r="C2" s="3"/>
      <c r="D2" s="3"/>
      <c r="E2" s="3"/>
      <c r="H2" s="4"/>
      <c r="I2" s="5"/>
      <c r="J2" s="5"/>
      <c r="K2" s="5"/>
      <c r="L2" s="5"/>
      <c r="M2" s="5"/>
      <c r="N2" s="5"/>
      <c r="O2" s="5"/>
      <c r="P2" s="5"/>
      <c r="Q2" s="5"/>
      <c r="AB2" s="6"/>
      <c r="AC2" s="7" t="s">
        <v>0</v>
      </c>
    </row>
    <row r="3" spans="2:83" ht="36" customHeight="1" x14ac:dyDescent="0.2">
      <c r="B3" s="8" t="s">
        <v>1</v>
      </c>
      <c r="C3" s="9"/>
      <c r="D3" s="9"/>
      <c r="E3" s="9"/>
      <c r="F3" s="9"/>
      <c r="G3" s="9"/>
      <c r="H3" s="9"/>
      <c r="I3" s="9"/>
      <c r="J3" s="9"/>
      <c r="K3" s="9"/>
      <c r="L3" s="9"/>
      <c r="M3" s="9"/>
      <c r="N3" s="9"/>
      <c r="O3" s="9"/>
      <c r="P3" s="9"/>
      <c r="Q3" s="9"/>
      <c r="R3" s="9"/>
      <c r="S3" s="9"/>
      <c r="T3" s="9"/>
      <c r="U3" s="9"/>
      <c r="V3" s="9"/>
      <c r="W3" s="9"/>
      <c r="X3" s="9"/>
      <c r="Y3" s="9"/>
      <c r="Z3" s="9"/>
      <c r="AA3" s="9"/>
      <c r="AB3" s="9"/>
      <c r="AC3" s="9"/>
    </row>
    <row r="4" spans="2:83" ht="9.75" customHeight="1" x14ac:dyDescent="0.2">
      <c r="B4" s="10"/>
      <c r="C4" s="10"/>
      <c r="D4" s="11"/>
      <c r="E4" s="12"/>
      <c r="F4" s="13"/>
      <c r="G4" s="13"/>
      <c r="H4" s="14"/>
      <c r="AD4" s="6"/>
      <c r="AE4" s="6"/>
      <c r="AF4" s="6"/>
      <c r="AG4" s="6"/>
      <c r="AH4" s="15"/>
      <c r="AI4" s="15"/>
      <c r="AJ4" s="15"/>
      <c r="AK4" s="15"/>
      <c r="AL4" s="15"/>
      <c r="AM4" s="15"/>
      <c r="AN4" s="15"/>
      <c r="AO4" s="15"/>
      <c r="AP4" s="15"/>
      <c r="AQ4" s="6"/>
      <c r="AR4" s="6"/>
      <c r="AS4" s="6"/>
      <c r="AT4" s="6"/>
      <c r="AU4" s="6"/>
      <c r="AV4" s="6"/>
      <c r="AW4" s="6"/>
      <c r="AX4" s="6"/>
      <c r="AY4" s="6"/>
      <c r="AZ4" s="6"/>
      <c r="BA4" s="6"/>
      <c r="BB4" s="15"/>
      <c r="BC4" s="15"/>
      <c r="BD4" s="15"/>
      <c r="BE4" s="15"/>
      <c r="BF4" s="15"/>
      <c r="BG4" s="15"/>
      <c r="BH4" s="15"/>
      <c r="BI4" s="15"/>
      <c r="BJ4" s="6"/>
      <c r="BK4" s="6"/>
      <c r="BL4" s="6"/>
      <c r="BM4" s="6"/>
      <c r="BN4" s="6"/>
      <c r="BO4" s="6"/>
      <c r="BP4" s="6"/>
      <c r="BQ4" s="6"/>
      <c r="BR4" s="6"/>
      <c r="BS4" s="6"/>
      <c r="BT4" s="6"/>
      <c r="BU4" s="6"/>
      <c r="BV4" s="6"/>
      <c r="BW4" s="6"/>
      <c r="BX4" s="6"/>
      <c r="BY4" s="6"/>
      <c r="BZ4" s="6"/>
      <c r="CA4" s="6"/>
      <c r="CB4" s="6"/>
      <c r="CC4" s="6"/>
      <c r="CD4" s="6"/>
      <c r="CE4" s="6"/>
    </row>
    <row r="5" spans="2:83" ht="28.5" customHeight="1" thickBot="1" x14ac:dyDescent="0.25">
      <c r="B5" s="16" t="s">
        <v>2</v>
      </c>
      <c r="C5" s="17"/>
      <c r="D5" s="18"/>
      <c r="E5" s="18"/>
      <c r="H5" s="19"/>
      <c r="AC5" s="20"/>
      <c r="AM5" s="21" t="s">
        <v>3</v>
      </c>
      <c r="AN5" s="21" t="s">
        <v>4</v>
      </c>
      <c r="AO5" s="21" t="s">
        <v>5</v>
      </c>
      <c r="AP5" s="21" t="s">
        <v>6</v>
      </c>
      <c r="AQ5" s="22" t="s">
        <v>7</v>
      </c>
    </row>
    <row r="6" spans="2:83" ht="20.149999999999999" customHeight="1" thickBot="1" x14ac:dyDescent="0.25">
      <c r="B6" s="23" t="s">
        <v>8</v>
      </c>
      <c r="C6" s="24" t="s">
        <v>9</v>
      </c>
      <c r="D6" s="25"/>
      <c r="E6" s="23" t="s">
        <v>8</v>
      </c>
      <c r="F6" s="24" t="s">
        <v>10</v>
      </c>
      <c r="G6" s="26"/>
      <c r="H6" s="15"/>
      <c r="I6" s="13"/>
      <c r="J6" s="13"/>
      <c r="K6" s="13"/>
      <c r="L6" s="13"/>
      <c r="M6" s="13"/>
      <c r="N6" s="13"/>
      <c r="O6" s="13"/>
      <c r="P6" s="13"/>
      <c r="Q6" s="13"/>
      <c r="AD6" s="6"/>
      <c r="AE6" s="6"/>
      <c r="AF6" s="6"/>
      <c r="AG6" s="6"/>
      <c r="AH6" s="15"/>
      <c r="AI6" s="15"/>
      <c r="AJ6" s="15"/>
      <c r="AK6" s="15"/>
      <c r="AL6" s="15"/>
      <c r="AM6" s="15"/>
      <c r="AN6" s="15"/>
      <c r="AO6" s="15"/>
      <c r="AP6" s="15"/>
      <c r="AQ6" s="6"/>
      <c r="AR6" s="6"/>
      <c r="AS6" s="6"/>
      <c r="AT6" s="6"/>
      <c r="AU6" s="6"/>
      <c r="AV6" s="6"/>
      <c r="AW6" s="6"/>
      <c r="AX6" s="6"/>
      <c r="AY6" s="6"/>
      <c r="AZ6" s="6"/>
      <c r="BA6" s="6"/>
      <c r="BB6" s="15"/>
      <c r="BC6" s="15"/>
      <c r="BD6" s="15"/>
      <c r="BE6" s="15"/>
      <c r="BF6" s="15"/>
      <c r="BG6" s="15"/>
      <c r="BH6" s="15"/>
      <c r="BI6" s="15"/>
      <c r="BJ6" s="6"/>
      <c r="BK6" s="6"/>
      <c r="BL6" s="6"/>
      <c r="BM6" s="6"/>
      <c r="BN6" s="6"/>
      <c r="BO6" s="6"/>
      <c r="BP6" s="6"/>
      <c r="BQ6" s="6"/>
      <c r="BR6" s="6"/>
      <c r="BS6" s="6"/>
      <c r="BT6" s="6"/>
      <c r="BU6" s="6"/>
      <c r="BV6" s="6"/>
      <c r="BW6" s="6"/>
      <c r="BX6" s="6"/>
      <c r="BY6" s="6"/>
      <c r="BZ6" s="6"/>
      <c r="CA6" s="6"/>
      <c r="CB6" s="6"/>
      <c r="CC6" s="6"/>
      <c r="CD6" s="6"/>
      <c r="CE6" s="6"/>
    </row>
    <row r="7" spans="2:83" ht="39" customHeight="1" x14ac:dyDescent="0.2">
      <c r="D7" s="27"/>
      <c r="H7" s="28" t="s">
        <v>11</v>
      </c>
      <c r="I7" s="28"/>
      <c r="J7" s="28"/>
      <c r="K7" s="28"/>
      <c r="L7" s="28"/>
      <c r="M7" s="28"/>
      <c r="N7" s="28"/>
      <c r="O7" s="28"/>
      <c r="P7" s="28"/>
      <c r="Q7" s="28"/>
      <c r="R7" s="28"/>
      <c r="S7" s="28"/>
      <c r="T7" s="28"/>
      <c r="U7" s="28"/>
      <c r="V7" s="28"/>
      <c r="W7" s="28"/>
      <c r="X7" s="28"/>
      <c r="Y7" s="28"/>
      <c r="Z7" s="28"/>
      <c r="AA7" s="28"/>
      <c r="AB7" s="28"/>
      <c r="AC7" s="28"/>
      <c r="AD7" s="6"/>
      <c r="AE7" s="6"/>
      <c r="AF7" s="6"/>
      <c r="AG7" s="6"/>
      <c r="AH7" s="15"/>
      <c r="AI7" s="15"/>
      <c r="AJ7" s="15"/>
      <c r="AK7" s="15"/>
      <c r="AL7" s="15"/>
      <c r="AM7" s="15"/>
      <c r="AN7" s="15"/>
      <c r="AO7" s="15"/>
      <c r="AP7" s="15"/>
      <c r="AQ7" s="6"/>
      <c r="AR7" s="6"/>
      <c r="AS7" s="6"/>
      <c r="AT7" s="6"/>
      <c r="AU7" s="6"/>
      <c r="AV7" s="6"/>
      <c r="AW7" s="6"/>
      <c r="AX7" s="6"/>
      <c r="AY7" s="6"/>
      <c r="AZ7" s="6"/>
      <c r="BA7" s="6"/>
      <c r="BB7" s="15"/>
      <c r="BC7" s="15"/>
      <c r="BD7" s="15"/>
      <c r="BE7" s="15"/>
      <c r="BF7" s="15"/>
      <c r="BG7" s="15"/>
      <c r="BH7" s="15"/>
      <c r="BI7" s="15"/>
      <c r="BJ7" s="6"/>
      <c r="BK7" s="6"/>
      <c r="BL7" s="6"/>
      <c r="BM7" s="6"/>
      <c r="BN7" s="6"/>
      <c r="BO7" s="6"/>
      <c r="BP7" s="6"/>
      <c r="BQ7" s="6"/>
      <c r="BR7" s="6"/>
      <c r="BS7" s="6"/>
      <c r="BT7" s="6"/>
      <c r="BU7" s="6"/>
      <c r="BV7" s="6"/>
      <c r="BW7" s="6"/>
      <c r="BX7" s="6"/>
      <c r="BY7" s="6"/>
      <c r="BZ7" s="6"/>
      <c r="CA7" s="6"/>
      <c r="CB7" s="6"/>
      <c r="CC7" s="6"/>
      <c r="CD7" s="6"/>
      <c r="CE7" s="6"/>
    </row>
    <row r="8" spans="2:83" ht="24" customHeight="1" thickBot="1" x14ac:dyDescent="0.25">
      <c r="B8" s="29" t="s">
        <v>12</v>
      </c>
      <c r="C8" s="27"/>
      <c r="D8" s="27"/>
      <c r="I8" s="30" t="s">
        <v>13</v>
      </c>
      <c r="J8" s="30"/>
      <c r="K8" s="30"/>
      <c r="L8" s="30"/>
      <c r="M8" s="30"/>
      <c r="N8" s="30"/>
      <c r="O8" s="30"/>
      <c r="P8" s="30"/>
      <c r="Q8" s="30"/>
      <c r="R8" s="30" t="s">
        <v>14</v>
      </c>
      <c r="S8" s="30"/>
      <c r="T8" s="30"/>
      <c r="U8" s="30"/>
      <c r="V8" s="30"/>
      <c r="W8" s="30"/>
      <c r="X8" s="30"/>
      <c r="Y8" s="30"/>
      <c r="Z8" s="30"/>
      <c r="AA8" s="30"/>
      <c r="AB8" s="30"/>
      <c r="AC8" s="31" t="s">
        <v>15</v>
      </c>
      <c r="AH8" s="32" t="s">
        <v>16</v>
      </c>
      <c r="AI8" s="33"/>
      <c r="AJ8" s="33"/>
    </row>
    <row r="9" spans="2:83" ht="32.15" customHeight="1" thickBot="1" x14ac:dyDescent="0.25">
      <c r="B9" s="34" t="s">
        <v>17</v>
      </c>
      <c r="C9" s="35"/>
      <c r="D9" s="36"/>
      <c r="E9" s="36"/>
      <c r="F9" s="36"/>
      <c r="G9" s="36"/>
      <c r="H9" s="36"/>
      <c r="I9" s="37" t="s">
        <v>18</v>
      </c>
      <c r="J9" s="24"/>
      <c r="K9" s="24"/>
      <c r="L9" s="24"/>
      <c r="M9" s="24"/>
      <c r="N9" s="24"/>
      <c r="O9" s="24"/>
      <c r="P9" s="24"/>
      <c r="Q9" s="38"/>
      <c r="R9" s="37" t="s">
        <v>19</v>
      </c>
      <c r="S9" s="24"/>
      <c r="T9" s="24"/>
      <c r="U9" s="24"/>
      <c r="V9" s="24"/>
      <c r="W9" s="24"/>
      <c r="X9" s="24"/>
      <c r="Y9" s="24"/>
      <c r="Z9" s="24"/>
      <c r="AA9" s="24"/>
      <c r="AB9" s="38"/>
      <c r="AC9" s="39" t="s">
        <v>20</v>
      </c>
      <c r="AH9" s="40" t="s">
        <v>21</v>
      </c>
      <c r="AI9" s="40"/>
      <c r="AJ9" s="40" t="s">
        <v>22</v>
      </c>
    </row>
    <row r="10" spans="2:83" ht="22.5" customHeight="1" thickBot="1" x14ac:dyDescent="0.25">
      <c r="B10" s="41" t="s">
        <v>23</v>
      </c>
      <c r="C10" s="42"/>
      <c r="D10" s="43"/>
      <c r="E10" s="43"/>
      <c r="F10" s="43"/>
      <c r="G10" s="43"/>
      <c r="H10" s="43"/>
      <c r="I10" s="44"/>
      <c r="J10" s="44"/>
      <c r="K10" s="44"/>
      <c r="L10" s="44"/>
      <c r="M10" s="44"/>
      <c r="N10" s="44"/>
      <c r="O10" s="44"/>
      <c r="P10" s="44"/>
      <c r="Q10" s="44"/>
      <c r="R10" s="45"/>
      <c r="S10" s="45"/>
      <c r="T10" s="45"/>
      <c r="U10" s="45"/>
      <c r="V10" s="45"/>
      <c r="W10" s="45"/>
      <c r="X10" s="45"/>
      <c r="Y10" s="45"/>
      <c r="Z10" s="45"/>
      <c r="AA10" s="45"/>
      <c r="AB10" s="45"/>
      <c r="AC10" s="46"/>
      <c r="AH10" s="40"/>
      <c r="AI10" s="40"/>
      <c r="AJ10" s="40"/>
    </row>
    <row r="11" spans="2:83" ht="30" customHeight="1" x14ac:dyDescent="0.2">
      <c r="B11" s="47" t="s">
        <v>24</v>
      </c>
      <c r="C11" s="48"/>
      <c r="D11" s="48"/>
      <c r="E11" s="48"/>
      <c r="F11" s="48"/>
      <c r="G11" s="48"/>
      <c r="H11" s="49"/>
      <c r="I11" s="50" t="s">
        <v>8</v>
      </c>
      <c r="J11" s="51" t="s">
        <v>25</v>
      </c>
      <c r="K11" s="51"/>
      <c r="L11" s="52"/>
      <c r="M11" s="53"/>
      <c r="N11" s="54" t="s">
        <v>26</v>
      </c>
      <c r="O11" s="55" t="s">
        <v>27</v>
      </c>
      <c r="P11" s="48"/>
      <c r="Q11" s="56"/>
      <c r="R11" s="57" t="s">
        <v>28</v>
      </c>
      <c r="S11" s="58"/>
      <c r="T11" s="58"/>
      <c r="U11" s="58"/>
      <c r="V11" s="58"/>
      <c r="W11" s="58"/>
      <c r="X11" s="58"/>
      <c r="Y11" s="58"/>
      <c r="Z11" s="58"/>
      <c r="AA11" s="58"/>
      <c r="AB11" s="59"/>
      <c r="AC11" s="60"/>
      <c r="AE11" s="61" t="str">
        <f>I11</f>
        <v>□</v>
      </c>
      <c r="AH11" s="62" t="str">
        <f>IF(AE11&amp;AE12="■□","●適合",IF(AE11&amp;AE12="□■","◆未達",IF(AE11&amp;AE12="□□","■未答","▼矛盾")))</f>
        <v>■未答</v>
      </c>
      <c r="AI11" s="40"/>
      <c r="AJ11" s="40"/>
      <c r="AL11" s="63" t="s">
        <v>29</v>
      </c>
      <c r="AM11" s="64" t="s">
        <v>30</v>
      </c>
      <c r="AN11" s="64" t="s">
        <v>31</v>
      </c>
      <c r="AO11" s="64" t="s">
        <v>32</v>
      </c>
      <c r="AP11" s="64" t="s">
        <v>33</v>
      </c>
    </row>
    <row r="12" spans="2:83" ht="30" customHeight="1" x14ac:dyDescent="0.2">
      <c r="B12" s="65"/>
      <c r="C12" s="66"/>
      <c r="D12" s="66"/>
      <c r="E12" s="66"/>
      <c r="F12" s="66"/>
      <c r="G12" s="66"/>
      <c r="H12" s="67"/>
      <c r="I12" s="68"/>
      <c r="J12" s="69"/>
      <c r="K12" s="69"/>
      <c r="L12" s="70"/>
      <c r="M12" s="71"/>
      <c r="N12" s="72"/>
      <c r="O12" s="66"/>
      <c r="P12" s="66"/>
      <c r="Q12" s="73"/>
      <c r="R12" s="74"/>
      <c r="S12" s="75"/>
      <c r="T12" s="75"/>
      <c r="U12" s="75"/>
      <c r="V12" s="75"/>
      <c r="W12" s="75"/>
      <c r="X12" s="75"/>
      <c r="Y12" s="75"/>
      <c r="Z12" s="75"/>
      <c r="AA12" s="75"/>
      <c r="AB12" s="76"/>
      <c r="AC12" s="77"/>
      <c r="AE12" s="6" t="str">
        <f>N11</f>
        <v>□</v>
      </c>
      <c r="AH12" s="40"/>
      <c r="AI12" s="40"/>
      <c r="AJ12" s="40"/>
      <c r="AM12" s="62" t="s">
        <v>4</v>
      </c>
      <c r="AN12" s="62" t="s">
        <v>5</v>
      </c>
      <c r="AO12" s="78" t="s">
        <v>34</v>
      </c>
      <c r="AP12" s="78" t="s">
        <v>6</v>
      </c>
    </row>
    <row r="13" spans="2:83" ht="32.25" customHeight="1" x14ac:dyDescent="0.2">
      <c r="B13" s="79" t="s">
        <v>35</v>
      </c>
      <c r="C13" s="80"/>
      <c r="D13" s="80"/>
      <c r="E13" s="80"/>
      <c r="F13" s="80"/>
      <c r="G13" s="80"/>
      <c r="H13" s="81"/>
      <c r="I13" s="82"/>
      <c r="J13" s="83"/>
      <c r="K13" s="83"/>
      <c r="L13" s="82"/>
      <c r="M13" s="83"/>
      <c r="N13" s="83"/>
      <c r="O13" s="83"/>
      <c r="P13" s="84"/>
      <c r="Q13" s="84"/>
      <c r="R13" s="85" t="s">
        <v>36</v>
      </c>
      <c r="S13" s="86"/>
      <c r="T13" s="86"/>
      <c r="U13" s="86"/>
      <c r="V13" s="86"/>
      <c r="W13" s="86"/>
      <c r="X13" s="86"/>
      <c r="Y13" s="86"/>
      <c r="Z13" s="86"/>
      <c r="AA13" s="86"/>
      <c r="AB13" s="87"/>
      <c r="AC13" s="88"/>
      <c r="AH13" s="40"/>
      <c r="AI13" s="40"/>
      <c r="AJ13" s="40"/>
    </row>
    <row r="14" spans="2:83" ht="15.75" customHeight="1" x14ac:dyDescent="0.2">
      <c r="B14" s="89"/>
      <c r="C14" s="90" t="s">
        <v>37</v>
      </c>
      <c r="D14" s="86"/>
      <c r="E14" s="86"/>
      <c r="F14" s="86"/>
      <c r="G14" s="86"/>
      <c r="H14" s="87"/>
      <c r="I14" s="91" t="s">
        <v>8</v>
      </c>
      <c r="J14" s="92" t="s">
        <v>25</v>
      </c>
      <c r="K14" s="92"/>
      <c r="L14" s="93"/>
      <c r="M14" s="94"/>
      <c r="N14" s="95" t="s">
        <v>26</v>
      </c>
      <c r="O14" s="96" t="s">
        <v>27</v>
      </c>
      <c r="P14" s="97"/>
      <c r="Q14" s="98"/>
      <c r="R14" s="99"/>
      <c r="S14" s="100"/>
      <c r="T14" s="100"/>
      <c r="U14" s="100"/>
      <c r="V14" s="100"/>
      <c r="W14" s="100"/>
      <c r="X14" s="100"/>
      <c r="Y14" s="100"/>
      <c r="Z14" s="100"/>
      <c r="AA14" s="100"/>
      <c r="AB14" s="101"/>
      <c r="AC14" s="102"/>
      <c r="AE14" s="61" t="str">
        <f>I14</f>
        <v>□</v>
      </c>
      <c r="AH14" s="62" t="str">
        <f>IF(AE14&amp;AE15="■□","●適合",IF(AE14&amp;AE15="□■","◆未達",IF(AE14&amp;AE15="□□","■未答","▼矛盾")))</f>
        <v>■未答</v>
      </c>
      <c r="AI14" s="40"/>
      <c r="AJ14" s="40"/>
      <c r="AL14" s="63" t="s">
        <v>29</v>
      </c>
      <c r="AM14" s="64" t="s">
        <v>30</v>
      </c>
      <c r="AN14" s="64" t="s">
        <v>31</v>
      </c>
      <c r="AO14" s="64" t="s">
        <v>32</v>
      </c>
      <c r="AP14" s="64" t="s">
        <v>33</v>
      </c>
    </row>
    <row r="15" spans="2:83" ht="15.75" customHeight="1" x14ac:dyDescent="0.2">
      <c r="B15" s="65"/>
      <c r="C15" s="103"/>
      <c r="D15" s="104"/>
      <c r="E15" s="104"/>
      <c r="F15" s="104"/>
      <c r="G15" s="104"/>
      <c r="H15" s="105"/>
      <c r="I15" s="68"/>
      <c r="J15" s="69"/>
      <c r="K15" s="69"/>
      <c r="L15" s="106"/>
      <c r="M15" s="107"/>
      <c r="N15" s="72"/>
      <c r="O15" s="66"/>
      <c r="P15" s="66"/>
      <c r="Q15" s="108"/>
      <c r="R15" s="103"/>
      <c r="S15" s="104"/>
      <c r="T15" s="104"/>
      <c r="U15" s="104"/>
      <c r="V15" s="104"/>
      <c r="W15" s="104"/>
      <c r="X15" s="104"/>
      <c r="Y15" s="104"/>
      <c r="Z15" s="104"/>
      <c r="AA15" s="104"/>
      <c r="AB15" s="105"/>
      <c r="AC15" s="77"/>
      <c r="AE15" s="6" t="str">
        <f>N14</f>
        <v>□</v>
      </c>
      <c r="AH15" s="40"/>
      <c r="AI15" s="40"/>
      <c r="AJ15" s="40"/>
      <c r="AM15" s="62" t="s">
        <v>4</v>
      </c>
      <c r="AN15" s="62" t="s">
        <v>5</v>
      </c>
      <c r="AO15" s="78" t="s">
        <v>34</v>
      </c>
      <c r="AP15" s="78" t="s">
        <v>6</v>
      </c>
    </row>
    <row r="16" spans="2:83" ht="32.25" customHeight="1" x14ac:dyDescent="0.2">
      <c r="B16" s="79" t="s">
        <v>38</v>
      </c>
      <c r="C16" s="80"/>
      <c r="D16" s="80"/>
      <c r="E16" s="80"/>
      <c r="F16" s="80"/>
      <c r="G16" s="80"/>
      <c r="H16" s="81"/>
      <c r="I16" s="109"/>
      <c r="J16" s="110"/>
      <c r="K16" s="110"/>
      <c r="L16" s="84"/>
      <c r="M16" s="84"/>
      <c r="N16" s="110"/>
      <c r="O16" s="110"/>
      <c r="P16" s="110"/>
      <c r="Q16" s="110"/>
      <c r="R16" s="85" t="s">
        <v>36</v>
      </c>
      <c r="S16" s="86"/>
      <c r="T16" s="86"/>
      <c r="U16" s="86"/>
      <c r="V16" s="86"/>
      <c r="W16" s="86"/>
      <c r="X16" s="86"/>
      <c r="Y16" s="86"/>
      <c r="Z16" s="86"/>
      <c r="AA16" s="86"/>
      <c r="AB16" s="87"/>
      <c r="AC16" s="111"/>
      <c r="AH16" s="40"/>
      <c r="AI16" s="40"/>
      <c r="AJ16" s="40"/>
    </row>
    <row r="17" spans="2:42" ht="16.5" customHeight="1" x14ac:dyDescent="0.2">
      <c r="B17" s="79"/>
      <c r="C17" s="112" t="s">
        <v>39</v>
      </c>
      <c r="D17" s="97"/>
      <c r="E17" s="97"/>
      <c r="F17" s="97"/>
      <c r="G17" s="97"/>
      <c r="H17" s="113"/>
      <c r="I17" s="91" t="s">
        <v>8</v>
      </c>
      <c r="J17" s="92" t="s">
        <v>25</v>
      </c>
      <c r="K17" s="92"/>
      <c r="L17" s="93"/>
      <c r="M17" s="94"/>
      <c r="N17" s="95" t="s">
        <v>26</v>
      </c>
      <c r="O17" s="96" t="s">
        <v>27</v>
      </c>
      <c r="P17" s="97"/>
      <c r="Q17" s="98"/>
      <c r="R17" s="99"/>
      <c r="S17" s="100"/>
      <c r="T17" s="100"/>
      <c r="U17" s="100"/>
      <c r="V17" s="100"/>
      <c r="W17" s="100"/>
      <c r="X17" s="100"/>
      <c r="Y17" s="100"/>
      <c r="Z17" s="100"/>
      <c r="AA17" s="100"/>
      <c r="AB17" s="101"/>
      <c r="AC17" s="88"/>
      <c r="AE17" s="61" t="str">
        <f>I17</f>
        <v>□</v>
      </c>
      <c r="AH17" s="62" t="str">
        <f>IF(AE17&amp;AE18="■□","●適合",IF(AE17&amp;AE18="□■","◆未達",IF(AE17&amp;AE18="□□","■未答","▼矛盾")))</f>
        <v>■未答</v>
      </c>
      <c r="AI17" s="40"/>
      <c r="AJ17" s="40"/>
      <c r="AL17" s="63" t="s">
        <v>29</v>
      </c>
      <c r="AM17" s="64" t="s">
        <v>30</v>
      </c>
      <c r="AN17" s="64" t="s">
        <v>31</v>
      </c>
      <c r="AO17" s="64" t="s">
        <v>32</v>
      </c>
      <c r="AP17" s="64" t="s">
        <v>33</v>
      </c>
    </row>
    <row r="18" spans="2:42" ht="16.5" customHeight="1" x14ac:dyDescent="0.2">
      <c r="B18" s="79"/>
      <c r="C18" s="114"/>
      <c r="D18" s="66"/>
      <c r="E18" s="66"/>
      <c r="F18" s="66"/>
      <c r="G18" s="66"/>
      <c r="H18" s="67"/>
      <c r="I18" s="68"/>
      <c r="J18" s="69"/>
      <c r="K18" s="69"/>
      <c r="L18" s="106"/>
      <c r="M18" s="107"/>
      <c r="N18" s="72"/>
      <c r="O18" s="66"/>
      <c r="P18" s="66"/>
      <c r="Q18" s="115"/>
      <c r="R18" s="99"/>
      <c r="S18" s="100"/>
      <c r="T18" s="100"/>
      <c r="U18" s="100"/>
      <c r="V18" s="100"/>
      <c r="W18" s="100"/>
      <c r="X18" s="100"/>
      <c r="Y18" s="100"/>
      <c r="Z18" s="100"/>
      <c r="AA18" s="100"/>
      <c r="AB18" s="101"/>
      <c r="AC18" s="77"/>
      <c r="AE18" s="6" t="str">
        <f>N17</f>
        <v>□</v>
      </c>
      <c r="AH18" s="40"/>
      <c r="AI18" s="40"/>
      <c r="AJ18" s="40"/>
      <c r="AM18" s="62" t="s">
        <v>4</v>
      </c>
      <c r="AN18" s="62" t="s">
        <v>5</v>
      </c>
      <c r="AO18" s="78" t="s">
        <v>34</v>
      </c>
      <c r="AP18" s="78" t="s">
        <v>6</v>
      </c>
    </row>
    <row r="19" spans="2:42" ht="16.5" customHeight="1" x14ac:dyDescent="0.2">
      <c r="B19" s="79"/>
      <c r="C19" s="116" t="s">
        <v>40</v>
      </c>
      <c r="D19" s="117"/>
      <c r="E19" s="117"/>
      <c r="F19" s="117"/>
      <c r="G19" s="117"/>
      <c r="H19" s="118"/>
      <c r="I19" s="91" t="s">
        <v>8</v>
      </c>
      <c r="J19" s="92" t="s">
        <v>25</v>
      </c>
      <c r="K19" s="92"/>
      <c r="L19" s="93"/>
      <c r="M19" s="94"/>
      <c r="N19" s="95" t="s">
        <v>26</v>
      </c>
      <c r="O19" s="96" t="s">
        <v>27</v>
      </c>
      <c r="P19" s="97"/>
      <c r="Q19" s="98"/>
      <c r="R19" s="99"/>
      <c r="S19" s="100"/>
      <c r="T19" s="100"/>
      <c r="U19" s="100"/>
      <c r="V19" s="100"/>
      <c r="W19" s="100"/>
      <c r="X19" s="100"/>
      <c r="Y19" s="100"/>
      <c r="Z19" s="100"/>
      <c r="AA19" s="100"/>
      <c r="AB19" s="101"/>
      <c r="AC19" s="88"/>
      <c r="AE19" s="61" t="str">
        <f>I19</f>
        <v>□</v>
      </c>
      <c r="AH19" s="62" t="str">
        <f>IF(AE19&amp;AE20="■□","●適合",IF(AE19&amp;AE20="□■","◆未達",IF(AE19&amp;AE20="□□","■未答","▼矛盾")))</f>
        <v>■未答</v>
      </c>
      <c r="AI19" s="40"/>
      <c r="AJ19" s="40"/>
      <c r="AL19" s="63" t="s">
        <v>29</v>
      </c>
      <c r="AM19" s="64" t="s">
        <v>30</v>
      </c>
      <c r="AN19" s="64" t="s">
        <v>31</v>
      </c>
      <c r="AO19" s="64" t="s">
        <v>32</v>
      </c>
      <c r="AP19" s="64" t="s">
        <v>33</v>
      </c>
    </row>
    <row r="20" spans="2:42" ht="16.5" customHeight="1" x14ac:dyDescent="0.2">
      <c r="B20" s="119"/>
      <c r="C20" s="120"/>
      <c r="D20" s="117"/>
      <c r="E20" s="117"/>
      <c r="F20" s="117"/>
      <c r="G20" s="117"/>
      <c r="H20" s="118"/>
      <c r="I20" s="68"/>
      <c r="J20" s="69"/>
      <c r="K20" s="69"/>
      <c r="L20" s="106"/>
      <c r="M20" s="107"/>
      <c r="N20" s="72"/>
      <c r="O20" s="66"/>
      <c r="P20" s="66"/>
      <c r="Q20" s="108"/>
      <c r="R20" s="103"/>
      <c r="S20" s="104"/>
      <c r="T20" s="104"/>
      <c r="U20" s="104"/>
      <c r="V20" s="104"/>
      <c r="W20" s="104"/>
      <c r="X20" s="104"/>
      <c r="Y20" s="104"/>
      <c r="Z20" s="104"/>
      <c r="AA20" s="104"/>
      <c r="AB20" s="105"/>
      <c r="AC20" s="77"/>
      <c r="AE20" s="6" t="str">
        <f>N19</f>
        <v>□</v>
      </c>
      <c r="AH20" s="40"/>
      <c r="AI20" s="40"/>
      <c r="AJ20" s="40"/>
      <c r="AM20" s="62" t="s">
        <v>4</v>
      </c>
      <c r="AN20" s="62" t="s">
        <v>5</v>
      </c>
      <c r="AO20" s="78" t="s">
        <v>34</v>
      </c>
      <c r="AP20" s="78" t="s">
        <v>6</v>
      </c>
    </row>
    <row r="21" spans="2:42" ht="32.25" customHeight="1" x14ac:dyDescent="0.2">
      <c r="B21" s="79" t="s">
        <v>41</v>
      </c>
      <c r="C21" s="80"/>
      <c r="D21" s="80"/>
      <c r="E21" s="80"/>
      <c r="F21" s="80"/>
      <c r="G21" s="80"/>
      <c r="H21" s="81"/>
      <c r="I21" s="109"/>
      <c r="J21" s="110"/>
      <c r="K21" s="110"/>
      <c r="L21" s="84"/>
      <c r="M21" s="84"/>
      <c r="N21" s="110"/>
      <c r="O21" s="110"/>
      <c r="P21" s="110"/>
      <c r="Q21" s="110"/>
      <c r="R21" s="109"/>
      <c r="S21" s="110"/>
      <c r="T21" s="110"/>
      <c r="U21" s="110"/>
      <c r="V21" s="110"/>
      <c r="W21" s="110"/>
      <c r="X21" s="110"/>
      <c r="Y21" s="110"/>
      <c r="Z21" s="110"/>
      <c r="AA21" s="110"/>
      <c r="AB21" s="121"/>
      <c r="AC21" s="111"/>
      <c r="AH21" s="40"/>
      <c r="AI21" s="40"/>
      <c r="AJ21" s="40"/>
    </row>
    <row r="22" spans="2:42" ht="15" customHeight="1" x14ac:dyDescent="0.2">
      <c r="B22" s="79"/>
      <c r="C22" s="90" t="s">
        <v>42</v>
      </c>
      <c r="D22" s="86"/>
      <c r="E22" s="86"/>
      <c r="F22" s="86"/>
      <c r="G22" s="86"/>
      <c r="H22" s="87"/>
      <c r="I22" s="91" t="s">
        <v>8</v>
      </c>
      <c r="J22" s="92" t="s">
        <v>43</v>
      </c>
      <c r="K22" s="92"/>
      <c r="L22" s="93"/>
      <c r="M22" s="122" t="s">
        <v>8</v>
      </c>
      <c r="N22" s="92" t="s">
        <v>44</v>
      </c>
      <c r="O22" s="92"/>
      <c r="P22" s="92"/>
      <c r="Q22" s="98"/>
      <c r="R22" s="123" t="s">
        <v>45</v>
      </c>
      <c r="S22" s="97"/>
      <c r="T22" s="97"/>
      <c r="U22" s="97"/>
      <c r="V22" s="97"/>
      <c r="W22" s="97"/>
      <c r="X22" s="97"/>
      <c r="Y22" s="97"/>
      <c r="Z22" s="97"/>
      <c r="AA22" s="97"/>
      <c r="AB22" s="113"/>
      <c r="AC22" s="88"/>
      <c r="AE22" s="61" t="str">
        <f>I22</f>
        <v>□</v>
      </c>
      <c r="AF22" s="1">
        <f>IF(I22="■",1,IF(M22="■",1,0))</f>
        <v>0</v>
      </c>
      <c r="AH22" s="62" t="str">
        <f>IF(AE22&amp;AE23="■□","●適合",IF(AE22&amp;AE23="□■","●適合",IF(AE22&amp;AE23="□□","■未答","▼矛盾")))</f>
        <v>■未答</v>
      </c>
      <c r="AI22" s="40"/>
      <c r="AJ22" s="40"/>
      <c r="AL22" s="63" t="s">
        <v>29</v>
      </c>
      <c r="AM22" s="64" t="s">
        <v>30</v>
      </c>
      <c r="AN22" s="64" t="s">
        <v>31</v>
      </c>
      <c r="AO22" s="64" t="s">
        <v>32</v>
      </c>
      <c r="AP22" s="64" t="s">
        <v>33</v>
      </c>
    </row>
    <row r="23" spans="2:42" ht="15" customHeight="1" x14ac:dyDescent="0.2">
      <c r="B23" s="79"/>
      <c r="C23" s="124"/>
      <c r="D23" s="100"/>
      <c r="E23" s="100"/>
      <c r="F23" s="100"/>
      <c r="G23" s="100"/>
      <c r="H23" s="101"/>
      <c r="I23" s="125"/>
      <c r="J23" s="126"/>
      <c r="K23" s="126"/>
      <c r="L23" s="127"/>
      <c r="M23" s="128"/>
      <c r="N23" s="126"/>
      <c r="O23" s="126"/>
      <c r="P23" s="126"/>
      <c r="Q23" s="129"/>
      <c r="R23" s="130"/>
      <c r="S23" s="131"/>
      <c r="T23" s="131"/>
      <c r="U23" s="131"/>
      <c r="V23" s="131"/>
      <c r="W23" s="131"/>
      <c r="X23" s="131"/>
      <c r="Y23" s="131"/>
      <c r="Z23" s="131"/>
      <c r="AA23" s="131"/>
      <c r="AB23" s="132"/>
      <c r="AC23" s="133"/>
      <c r="AE23" s="1" t="str">
        <f>M22</f>
        <v>□</v>
      </c>
      <c r="AH23" s="40"/>
      <c r="AI23" s="40"/>
      <c r="AJ23" s="40"/>
      <c r="AM23" s="62" t="s">
        <v>4</v>
      </c>
      <c r="AN23" s="62" t="s">
        <v>4</v>
      </c>
      <c r="AO23" s="78" t="s">
        <v>34</v>
      </c>
      <c r="AP23" s="78" t="s">
        <v>6</v>
      </c>
    </row>
    <row r="24" spans="2:42" ht="21.75" customHeight="1" x14ac:dyDescent="0.2">
      <c r="B24" s="79"/>
      <c r="C24" s="99"/>
      <c r="D24" s="100"/>
      <c r="E24" s="100"/>
      <c r="F24" s="100"/>
      <c r="G24" s="100"/>
      <c r="H24" s="101"/>
      <c r="I24" s="134" t="s">
        <v>8</v>
      </c>
      <c r="J24" s="135" t="s">
        <v>46</v>
      </c>
      <c r="K24" s="135"/>
      <c r="L24" s="127"/>
      <c r="M24" s="136"/>
      <c r="N24" s="127"/>
      <c r="O24" s="137"/>
      <c r="P24" s="137"/>
      <c r="Q24" s="129"/>
      <c r="R24" s="138"/>
      <c r="S24" s="80"/>
      <c r="T24" s="80"/>
      <c r="U24" s="80"/>
      <c r="V24" s="80"/>
      <c r="W24" s="80"/>
      <c r="X24" s="80"/>
      <c r="Y24" s="80"/>
      <c r="Z24" s="80"/>
      <c r="AA24" s="80"/>
      <c r="AB24" s="81"/>
      <c r="AC24" s="133"/>
      <c r="AE24" s="61" t="str">
        <f>I24</f>
        <v>□</v>
      </c>
      <c r="AH24" s="62" t="str">
        <f>IF(AE24&amp;AE25="■□","●適合",IF(AE24&amp;AE25="□■","◆未達",IF(AE24&amp;AE25="□□","■未答","▼矛盾")))</f>
        <v>■未答</v>
      </c>
      <c r="AI24" s="40"/>
      <c r="AJ24" s="139" t="str">
        <f>IF(AF22=1,IF(AND(I22&amp;M22="■□",X25&gt;=130),"●適合",IF(AND(I22&amp;M22="□■",X25&gt;=120),"●適合","◆未達")),"■未答")</f>
        <v>■未答</v>
      </c>
      <c r="AL24" s="63" t="s">
        <v>29</v>
      </c>
      <c r="AM24" s="64" t="s">
        <v>30</v>
      </c>
      <c r="AN24" s="64" t="s">
        <v>31</v>
      </c>
      <c r="AO24" s="64" t="s">
        <v>32</v>
      </c>
      <c r="AP24" s="64" t="s">
        <v>33</v>
      </c>
    </row>
    <row r="25" spans="2:42" ht="21.75" customHeight="1" x14ac:dyDescent="0.2">
      <c r="B25" s="79"/>
      <c r="C25" s="140"/>
      <c r="D25" s="141"/>
      <c r="E25" s="141"/>
      <c r="F25" s="141"/>
      <c r="G25" s="141"/>
      <c r="H25" s="142"/>
      <c r="I25" s="143" t="s">
        <v>26</v>
      </c>
      <c r="J25" s="144" t="s">
        <v>47</v>
      </c>
      <c r="K25" s="144"/>
      <c r="L25" s="106"/>
      <c r="M25" s="107"/>
      <c r="N25" s="106"/>
      <c r="O25" s="144"/>
      <c r="P25" s="144"/>
      <c r="Q25" s="108"/>
      <c r="R25" s="145" t="s">
        <v>48</v>
      </c>
      <c r="S25" s="146"/>
      <c r="T25" s="146"/>
      <c r="U25" s="146"/>
      <c r="V25" s="146"/>
      <c r="W25" s="146"/>
      <c r="X25" s="147"/>
      <c r="Y25" s="147"/>
      <c r="Z25" s="147"/>
      <c r="AA25" s="146" t="s">
        <v>49</v>
      </c>
      <c r="AB25" s="148"/>
      <c r="AC25" s="149"/>
      <c r="AE25" s="6" t="str">
        <f>I25</f>
        <v>□</v>
      </c>
      <c r="AH25" s="40"/>
      <c r="AI25" s="40"/>
      <c r="AJ25" s="40"/>
      <c r="AM25" s="62" t="s">
        <v>4</v>
      </c>
      <c r="AN25" s="62" t="s">
        <v>5</v>
      </c>
      <c r="AO25" s="78" t="s">
        <v>34</v>
      </c>
      <c r="AP25" s="78" t="s">
        <v>6</v>
      </c>
    </row>
    <row r="26" spans="2:42" ht="14.25" customHeight="1" x14ac:dyDescent="0.2">
      <c r="B26" s="79"/>
      <c r="C26" s="90" t="s">
        <v>50</v>
      </c>
      <c r="D26" s="86"/>
      <c r="E26" s="86"/>
      <c r="F26" s="86"/>
      <c r="G26" s="86"/>
      <c r="H26" s="87"/>
      <c r="I26" s="91" t="s">
        <v>8</v>
      </c>
      <c r="J26" s="92" t="s">
        <v>43</v>
      </c>
      <c r="K26" s="92"/>
      <c r="L26" s="93"/>
      <c r="M26" s="122" t="s">
        <v>8</v>
      </c>
      <c r="N26" s="92" t="s">
        <v>44</v>
      </c>
      <c r="O26" s="92"/>
      <c r="P26" s="92"/>
      <c r="Q26" s="98"/>
      <c r="R26" s="123" t="s">
        <v>45</v>
      </c>
      <c r="S26" s="150"/>
      <c r="T26" s="150"/>
      <c r="U26" s="150"/>
      <c r="V26" s="150"/>
      <c r="W26" s="150"/>
      <c r="X26" s="150"/>
      <c r="Y26" s="150"/>
      <c r="Z26" s="150"/>
      <c r="AA26" s="150"/>
      <c r="AB26" s="151"/>
      <c r="AC26" s="152"/>
      <c r="AE26" s="61" t="str">
        <f>I26</f>
        <v>□</v>
      </c>
      <c r="AF26" s="1">
        <f>IF(I26="■",1,IF(M26="■",1,0))</f>
        <v>0</v>
      </c>
      <c r="AH26" s="62" t="str">
        <f>IF(AE26&amp;AE27="■□","●適合",IF(AE26&amp;AE27="□■","●適合",IF(AE26&amp;AE27="□□","■未答","▼矛盾")))</f>
        <v>■未答</v>
      </c>
      <c r="AI26" s="40"/>
      <c r="AJ26" s="40"/>
      <c r="AL26" s="63" t="s">
        <v>29</v>
      </c>
      <c r="AM26" s="64" t="s">
        <v>30</v>
      </c>
      <c r="AN26" s="64" t="s">
        <v>31</v>
      </c>
      <c r="AO26" s="64" t="s">
        <v>32</v>
      </c>
      <c r="AP26" s="64" t="s">
        <v>33</v>
      </c>
    </row>
    <row r="27" spans="2:42" ht="14.25" customHeight="1" x14ac:dyDescent="0.2">
      <c r="B27" s="79"/>
      <c r="C27" s="124"/>
      <c r="D27" s="100"/>
      <c r="E27" s="100"/>
      <c r="F27" s="100"/>
      <c r="G27" s="100"/>
      <c r="H27" s="101"/>
      <c r="I27" s="125"/>
      <c r="J27" s="126"/>
      <c r="K27" s="126"/>
      <c r="L27" s="127"/>
      <c r="M27" s="128"/>
      <c r="N27" s="126"/>
      <c r="O27" s="126"/>
      <c r="P27" s="126"/>
      <c r="Q27" s="129"/>
      <c r="R27" s="130"/>
      <c r="S27" s="153"/>
      <c r="T27" s="153"/>
      <c r="U27" s="153"/>
      <c r="V27" s="153"/>
      <c r="W27" s="153"/>
      <c r="X27" s="153"/>
      <c r="Y27" s="153"/>
      <c r="Z27" s="153"/>
      <c r="AA27" s="153"/>
      <c r="AB27" s="154"/>
      <c r="AC27" s="155"/>
      <c r="AE27" s="1" t="str">
        <f>M26</f>
        <v>□</v>
      </c>
      <c r="AH27" s="40"/>
      <c r="AI27" s="40"/>
      <c r="AJ27" s="40"/>
      <c r="AM27" s="62" t="s">
        <v>4</v>
      </c>
      <c r="AN27" s="62" t="s">
        <v>4</v>
      </c>
      <c r="AO27" s="78" t="s">
        <v>34</v>
      </c>
      <c r="AP27" s="78" t="s">
        <v>6</v>
      </c>
    </row>
    <row r="28" spans="2:42" ht="23.25" customHeight="1" x14ac:dyDescent="0.2">
      <c r="B28" s="79"/>
      <c r="C28" s="124"/>
      <c r="D28" s="100"/>
      <c r="E28" s="100"/>
      <c r="F28" s="100"/>
      <c r="G28" s="100"/>
      <c r="H28" s="101"/>
      <c r="I28" s="134" t="s">
        <v>8</v>
      </c>
      <c r="J28" s="135" t="s">
        <v>46</v>
      </c>
      <c r="K28" s="135"/>
      <c r="L28" s="127"/>
      <c r="M28" s="136"/>
      <c r="N28" s="127"/>
      <c r="O28" s="137"/>
      <c r="P28" s="137"/>
      <c r="Q28" s="129"/>
      <c r="R28" s="138"/>
      <c r="S28" s="80"/>
      <c r="T28" s="80"/>
      <c r="U28" s="80"/>
      <c r="V28" s="80"/>
      <c r="W28" s="80"/>
      <c r="X28" s="80"/>
      <c r="Y28" s="80"/>
      <c r="Z28" s="80"/>
      <c r="AA28" s="80"/>
      <c r="AB28" s="81"/>
      <c r="AC28" s="155"/>
      <c r="AE28" s="61" t="str">
        <f>I28</f>
        <v>□</v>
      </c>
      <c r="AH28" s="62" t="str">
        <f>IF(AE28&amp;AE29="■□","●適合",IF(AE28&amp;AE29="□■","◆未達",IF(AE28&amp;AE29="□□","■未答","▼矛盾")))</f>
        <v>■未答</v>
      </c>
      <c r="AI28" s="40"/>
      <c r="AJ28" s="139" t="str">
        <f>IF(AF26=1,IF(AND(I26&amp;M26="■□",X29&gt;=2),"●適合",IF(AND(I26&amp;M26="□■",X29&gt;=1.8),"●適合","◆未達")),"■未答")</f>
        <v>■未答</v>
      </c>
      <c r="AL28" s="63" t="s">
        <v>29</v>
      </c>
      <c r="AM28" s="64" t="s">
        <v>30</v>
      </c>
      <c r="AN28" s="64" t="s">
        <v>31</v>
      </c>
      <c r="AO28" s="64" t="s">
        <v>32</v>
      </c>
      <c r="AP28" s="64" t="s">
        <v>33</v>
      </c>
    </row>
    <row r="29" spans="2:42" ht="23.25" customHeight="1" x14ac:dyDescent="0.2">
      <c r="B29" s="119"/>
      <c r="C29" s="140"/>
      <c r="D29" s="141"/>
      <c r="E29" s="141"/>
      <c r="F29" s="141"/>
      <c r="G29" s="141"/>
      <c r="H29" s="142"/>
      <c r="I29" s="143" t="s">
        <v>26</v>
      </c>
      <c r="J29" s="144" t="s">
        <v>47</v>
      </c>
      <c r="K29" s="144"/>
      <c r="L29" s="106"/>
      <c r="M29" s="107"/>
      <c r="N29" s="106"/>
      <c r="O29" s="144"/>
      <c r="P29" s="144"/>
      <c r="Q29" s="108"/>
      <c r="R29" s="145" t="s">
        <v>51</v>
      </c>
      <c r="S29" s="146"/>
      <c r="T29" s="146"/>
      <c r="U29" s="146"/>
      <c r="V29" s="146"/>
      <c r="W29" s="146"/>
      <c r="X29" s="147"/>
      <c r="Y29" s="147"/>
      <c r="Z29" s="147"/>
      <c r="AA29" s="146" t="s">
        <v>52</v>
      </c>
      <c r="AB29" s="148"/>
      <c r="AC29" s="156"/>
      <c r="AE29" s="6" t="str">
        <f>I29</f>
        <v>□</v>
      </c>
      <c r="AH29" s="40"/>
      <c r="AI29" s="40"/>
      <c r="AJ29" s="40"/>
      <c r="AM29" s="62" t="s">
        <v>4</v>
      </c>
      <c r="AN29" s="62" t="s">
        <v>5</v>
      </c>
      <c r="AO29" s="78" t="s">
        <v>34</v>
      </c>
      <c r="AP29" s="78" t="s">
        <v>6</v>
      </c>
    </row>
    <row r="30" spans="2:42" ht="32.25" customHeight="1" x14ac:dyDescent="0.2">
      <c r="B30" s="157" t="s">
        <v>53</v>
      </c>
      <c r="C30" s="158"/>
      <c r="D30" s="158"/>
      <c r="E30" s="158"/>
      <c r="F30" s="158"/>
      <c r="G30" s="158"/>
      <c r="H30" s="159"/>
      <c r="I30" s="109"/>
      <c r="J30" s="110"/>
      <c r="K30" s="110"/>
      <c r="L30" s="84"/>
      <c r="M30" s="84"/>
      <c r="N30" s="110"/>
      <c r="O30" s="110"/>
      <c r="P30" s="110"/>
      <c r="Q30" s="110"/>
      <c r="R30" s="85" t="s">
        <v>54</v>
      </c>
      <c r="S30" s="86"/>
      <c r="T30" s="86"/>
      <c r="U30" s="86"/>
      <c r="V30" s="86"/>
      <c r="W30" s="86"/>
      <c r="X30" s="86"/>
      <c r="Y30" s="86"/>
      <c r="Z30" s="86"/>
      <c r="AA30" s="86"/>
      <c r="AB30" s="87"/>
      <c r="AC30" s="160"/>
      <c r="AH30" s="40"/>
      <c r="AI30" s="40"/>
      <c r="AJ30" s="40"/>
    </row>
    <row r="31" spans="2:42" ht="14.25" customHeight="1" x14ac:dyDescent="0.2">
      <c r="B31" s="79"/>
      <c r="C31" s="112" t="s">
        <v>55</v>
      </c>
      <c r="D31" s="97"/>
      <c r="E31" s="97"/>
      <c r="F31" s="97"/>
      <c r="G31" s="97"/>
      <c r="H31" s="113"/>
      <c r="I31" s="91" t="s">
        <v>8</v>
      </c>
      <c r="J31" s="92" t="s">
        <v>25</v>
      </c>
      <c r="K31" s="92"/>
      <c r="L31" s="93"/>
      <c r="M31" s="94"/>
      <c r="N31" s="95" t="s">
        <v>26</v>
      </c>
      <c r="O31" s="96" t="s">
        <v>27</v>
      </c>
      <c r="P31" s="97"/>
      <c r="Q31" s="98"/>
      <c r="R31" s="99"/>
      <c r="S31" s="100"/>
      <c r="T31" s="100"/>
      <c r="U31" s="100"/>
      <c r="V31" s="100"/>
      <c r="W31" s="100"/>
      <c r="X31" s="100"/>
      <c r="Y31" s="100"/>
      <c r="Z31" s="100"/>
      <c r="AA31" s="100"/>
      <c r="AB31" s="101"/>
      <c r="AC31" s="152"/>
      <c r="AE31" s="61" t="str">
        <f>I31</f>
        <v>□</v>
      </c>
      <c r="AH31" s="62" t="str">
        <f>IF(AE31&amp;AE32="■□","●適合",IF(AE31&amp;AE32="□■","◆未達",IF(AE31&amp;AE32="□□","■未答","▼矛盾")))</f>
        <v>■未答</v>
      </c>
      <c r="AI31" s="40"/>
      <c r="AJ31" s="40"/>
      <c r="AL31" s="63" t="s">
        <v>29</v>
      </c>
      <c r="AM31" s="64" t="s">
        <v>30</v>
      </c>
      <c r="AN31" s="64" t="s">
        <v>31</v>
      </c>
      <c r="AO31" s="64" t="s">
        <v>32</v>
      </c>
      <c r="AP31" s="64" t="s">
        <v>33</v>
      </c>
    </row>
    <row r="32" spans="2:42" ht="14.25" customHeight="1" x14ac:dyDescent="0.2">
      <c r="B32" s="79"/>
      <c r="C32" s="114"/>
      <c r="D32" s="66"/>
      <c r="E32" s="66"/>
      <c r="F32" s="66"/>
      <c r="G32" s="66"/>
      <c r="H32" s="67"/>
      <c r="I32" s="68"/>
      <c r="J32" s="69"/>
      <c r="K32" s="69"/>
      <c r="L32" s="106"/>
      <c r="M32" s="107"/>
      <c r="N32" s="72"/>
      <c r="O32" s="66"/>
      <c r="P32" s="66"/>
      <c r="Q32" s="115"/>
      <c r="R32" s="99"/>
      <c r="S32" s="100"/>
      <c r="T32" s="100"/>
      <c r="U32" s="100"/>
      <c r="V32" s="100"/>
      <c r="W32" s="100"/>
      <c r="X32" s="100"/>
      <c r="Y32" s="100"/>
      <c r="Z32" s="100"/>
      <c r="AA32" s="100"/>
      <c r="AB32" s="101"/>
      <c r="AC32" s="161"/>
      <c r="AE32" s="6" t="str">
        <f>N31</f>
        <v>□</v>
      </c>
      <c r="AH32" s="40"/>
      <c r="AI32" s="40"/>
      <c r="AJ32" s="40"/>
      <c r="AM32" s="62" t="s">
        <v>4</v>
      </c>
      <c r="AN32" s="62" t="s">
        <v>5</v>
      </c>
      <c r="AO32" s="78" t="s">
        <v>34</v>
      </c>
      <c r="AP32" s="78" t="s">
        <v>6</v>
      </c>
    </row>
    <row r="33" spans="2:42" ht="15.75" customHeight="1" x14ac:dyDescent="0.2">
      <c r="B33" s="79"/>
      <c r="C33" s="112" t="s">
        <v>56</v>
      </c>
      <c r="D33" s="97"/>
      <c r="E33" s="97"/>
      <c r="F33" s="97"/>
      <c r="G33" s="97"/>
      <c r="H33" s="113"/>
      <c r="I33" s="91" t="s">
        <v>8</v>
      </c>
      <c r="J33" s="92" t="s">
        <v>25</v>
      </c>
      <c r="K33" s="92"/>
      <c r="L33" s="93"/>
      <c r="M33" s="94"/>
      <c r="N33" s="95" t="s">
        <v>26</v>
      </c>
      <c r="O33" s="96" t="s">
        <v>27</v>
      </c>
      <c r="P33" s="97"/>
      <c r="Q33" s="98"/>
      <c r="R33" s="99"/>
      <c r="S33" s="100"/>
      <c r="T33" s="100"/>
      <c r="U33" s="100"/>
      <c r="V33" s="100"/>
      <c r="W33" s="100"/>
      <c r="X33" s="100"/>
      <c r="Y33" s="100"/>
      <c r="Z33" s="100"/>
      <c r="AA33" s="100"/>
      <c r="AB33" s="101"/>
      <c r="AC33" s="152"/>
      <c r="AE33" s="61" t="str">
        <f>I33</f>
        <v>□</v>
      </c>
      <c r="AH33" s="62" t="str">
        <f>IF(AE33&amp;AE34="■□","●適合",IF(AE33&amp;AE34="□■","◆未達",IF(AE33&amp;AE34="□□","■未答","▼矛盾")))</f>
        <v>■未答</v>
      </c>
      <c r="AI33" s="40"/>
      <c r="AJ33" s="40"/>
      <c r="AL33" s="63" t="s">
        <v>29</v>
      </c>
      <c r="AM33" s="64" t="s">
        <v>30</v>
      </c>
      <c r="AN33" s="64" t="s">
        <v>31</v>
      </c>
      <c r="AO33" s="64" t="s">
        <v>32</v>
      </c>
      <c r="AP33" s="64" t="s">
        <v>33</v>
      </c>
    </row>
    <row r="34" spans="2:42" ht="15.75" customHeight="1" x14ac:dyDescent="0.2">
      <c r="B34" s="79"/>
      <c r="C34" s="114"/>
      <c r="D34" s="66"/>
      <c r="E34" s="66"/>
      <c r="F34" s="66"/>
      <c r="G34" s="66"/>
      <c r="H34" s="67"/>
      <c r="I34" s="68"/>
      <c r="J34" s="69"/>
      <c r="K34" s="69"/>
      <c r="L34" s="106"/>
      <c r="M34" s="107"/>
      <c r="N34" s="72"/>
      <c r="O34" s="66"/>
      <c r="P34" s="66"/>
      <c r="Q34" s="115"/>
      <c r="R34" s="99"/>
      <c r="S34" s="100"/>
      <c r="T34" s="100"/>
      <c r="U34" s="100"/>
      <c r="V34" s="100"/>
      <c r="W34" s="100"/>
      <c r="X34" s="100"/>
      <c r="Y34" s="100"/>
      <c r="Z34" s="100"/>
      <c r="AA34" s="100"/>
      <c r="AB34" s="101"/>
      <c r="AC34" s="161"/>
      <c r="AE34" s="6" t="str">
        <f>N33</f>
        <v>□</v>
      </c>
      <c r="AH34" s="40"/>
      <c r="AI34" s="40"/>
      <c r="AJ34" s="40"/>
      <c r="AM34" s="62" t="s">
        <v>4</v>
      </c>
      <c r="AN34" s="62" t="s">
        <v>5</v>
      </c>
      <c r="AO34" s="78" t="s">
        <v>34</v>
      </c>
      <c r="AP34" s="78" t="s">
        <v>6</v>
      </c>
    </row>
    <row r="35" spans="2:42" ht="15" customHeight="1" x14ac:dyDescent="0.2">
      <c r="B35" s="162"/>
      <c r="C35" s="112" t="s">
        <v>57</v>
      </c>
      <c r="D35" s="97"/>
      <c r="E35" s="97"/>
      <c r="F35" s="97"/>
      <c r="G35" s="97"/>
      <c r="H35" s="113"/>
      <c r="I35" s="91" t="s">
        <v>8</v>
      </c>
      <c r="J35" s="92" t="s">
        <v>25</v>
      </c>
      <c r="K35" s="92"/>
      <c r="L35" s="93"/>
      <c r="M35" s="94"/>
      <c r="N35" s="95" t="s">
        <v>26</v>
      </c>
      <c r="O35" s="96" t="s">
        <v>27</v>
      </c>
      <c r="P35" s="97"/>
      <c r="Q35" s="98"/>
      <c r="R35" s="99"/>
      <c r="S35" s="100"/>
      <c r="T35" s="100"/>
      <c r="U35" s="100"/>
      <c r="V35" s="100"/>
      <c r="W35" s="100"/>
      <c r="X35" s="100"/>
      <c r="Y35" s="100"/>
      <c r="Z35" s="100"/>
      <c r="AA35" s="100"/>
      <c r="AB35" s="101"/>
      <c r="AC35" s="152"/>
      <c r="AE35" s="61" t="str">
        <f>I35</f>
        <v>□</v>
      </c>
      <c r="AH35" s="62" t="str">
        <f>IF(AE35&amp;AE36="■□","●適合",IF(AE35&amp;AE36="□■","◆未達",IF(AE35&amp;AE36="□□","■未答","▼矛盾")))</f>
        <v>■未答</v>
      </c>
      <c r="AI35" s="40"/>
      <c r="AJ35" s="40"/>
      <c r="AL35" s="63" t="s">
        <v>29</v>
      </c>
      <c r="AM35" s="64" t="s">
        <v>30</v>
      </c>
      <c r="AN35" s="64" t="s">
        <v>31</v>
      </c>
      <c r="AO35" s="64" t="s">
        <v>32</v>
      </c>
      <c r="AP35" s="64" t="s">
        <v>33</v>
      </c>
    </row>
    <row r="36" spans="2:42" ht="15" customHeight="1" x14ac:dyDescent="0.2">
      <c r="B36" s="163"/>
      <c r="C36" s="114"/>
      <c r="D36" s="66"/>
      <c r="E36" s="66"/>
      <c r="F36" s="66"/>
      <c r="G36" s="66"/>
      <c r="H36" s="67"/>
      <c r="I36" s="68"/>
      <c r="J36" s="69"/>
      <c r="K36" s="69"/>
      <c r="L36" s="106"/>
      <c r="M36" s="107"/>
      <c r="N36" s="72"/>
      <c r="O36" s="66"/>
      <c r="P36" s="66"/>
      <c r="Q36" s="115"/>
      <c r="R36" s="103"/>
      <c r="S36" s="104"/>
      <c r="T36" s="104"/>
      <c r="U36" s="104"/>
      <c r="V36" s="104"/>
      <c r="W36" s="104"/>
      <c r="X36" s="104"/>
      <c r="Y36" s="104"/>
      <c r="Z36" s="104"/>
      <c r="AA36" s="104"/>
      <c r="AB36" s="105"/>
      <c r="AC36" s="161"/>
      <c r="AE36" s="6" t="str">
        <f>N35</f>
        <v>□</v>
      </c>
      <c r="AH36" s="40"/>
      <c r="AI36" s="40"/>
      <c r="AJ36" s="40"/>
      <c r="AM36" s="62" t="s">
        <v>4</v>
      </c>
      <c r="AN36" s="62" t="s">
        <v>5</v>
      </c>
      <c r="AO36" s="78" t="s">
        <v>34</v>
      </c>
      <c r="AP36" s="78" t="s">
        <v>6</v>
      </c>
    </row>
    <row r="37" spans="2:42" ht="32.25" customHeight="1" x14ac:dyDescent="0.2">
      <c r="B37" s="157" t="s">
        <v>58</v>
      </c>
      <c r="C37" s="158"/>
      <c r="D37" s="158"/>
      <c r="E37" s="158"/>
      <c r="F37" s="158"/>
      <c r="G37" s="158"/>
      <c r="H37" s="159"/>
      <c r="I37" s="109"/>
      <c r="J37" s="110"/>
      <c r="K37" s="110"/>
      <c r="L37" s="84"/>
      <c r="M37" s="84"/>
      <c r="N37" s="110"/>
      <c r="O37" s="110"/>
      <c r="P37" s="110"/>
      <c r="Q37" s="110"/>
      <c r="R37" s="85" t="s">
        <v>59</v>
      </c>
      <c r="S37" s="86"/>
      <c r="T37" s="86"/>
      <c r="U37" s="86"/>
      <c r="V37" s="86"/>
      <c r="W37" s="86"/>
      <c r="X37" s="86"/>
      <c r="Y37" s="86"/>
      <c r="Z37" s="86"/>
      <c r="AA37" s="86"/>
      <c r="AB37" s="87"/>
      <c r="AC37" s="160"/>
      <c r="AH37" s="40"/>
      <c r="AI37" s="40"/>
      <c r="AJ37" s="40"/>
    </row>
    <row r="38" spans="2:42" ht="14.25" customHeight="1" x14ac:dyDescent="0.2">
      <c r="B38" s="79"/>
      <c r="C38" s="112" t="s">
        <v>60</v>
      </c>
      <c r="D38" s="97"/>
      <c r="E38" s="97"/>
      <c r="F38" s="97"/>
      <c r="G38" s="97"/>
      <c r="H38" s="113"/>
      <c r="I38" s="91" t="s">
        <v>8</v>
      </c>
      <c r="J38" s="92" t="s">
        <v>25</v>
      </c>
      <c r="K38" s="92"/>
      <c r="L38" s="93"/>
      <c r="M38" s="94"/>
      <c r="N38" s="95" t="s">
        <v>26</v>
      </c>
      <c r="O38" s="96" t="s">
        <v>27</v>
      </c>
      <c r="P38" s="97"/>
      <c r="Q38" s="98"/>
      <c r="R38" s="99"/>
      <c r="S38" s="100"/>
      <c r="T38" s="100"/>
      <c r="U38" s="100"/>
      <c r="V38" s="100"/>
      <c r="W38" s="100"/>
      <c r="X38" s="100"/>
      <c r="Y38" s="100"/>
      <c r="Z38" s="100"/>
      <c r="AA38" s="100"/>
      <c r="AB38" s="101"/>
      <c r="AC38" s="152"/>
      <c r="AE38" s="61" t="str">
        <f>I38</f>
        <v>□</v>
      </c>
      <c r="AH38" s="62" t="str">
        <f>IF(AE38&amp;AE39="■□","●適合",IF(AE38&amp;AE39="□■","◆未達",IF(AE38&amp;AE39="□□","■未答","▼矛盾")))</f>
        <v>■未答</v>
      </c>
      <c r="AI38" s="40"/>
      <c r="AJ38" s="40"/>
      <c r="AL38" s="63" t="s">
        <v>29</v>
      </c>
      <c r="AM38" s="64" t="s">
        <v>30</v>
      </c>
      <c r="AN38" s="64" t="s">
        <v>31</v>
      </c>
      <c r="AO38" s="64" t="s">
        <v>32</v>
      </c>
      <c r="AP38" s="64" t="s">
        <v>33</v>
      </c>
    </row>
    <row r="39" spans="2:42" ht="14.25" customHeight="1" x14ac:dyDescent="0.2">
      <c r="B39" s="79"/>
      <c r="C39" s="114"/>
      <c r="D39" s="66"/>
      <c r="E39" s="66"/>
      <c r="F39" s="66"/>
      <c r="G39" s="66"/>
      <c r="H39" s="67"/>
      <c r="I39" s="68"/>
      <c r="J39" s="69"/>
      <c r="K39" s="69"/>
      <c r="L39" s="106"/>
      <c r="M39" s="107"/>
      <c r="N39" s="72"/>
      <c r="O39" s="66"/>
      <c r="P39" s="66"/>
      <c r="Q39" s="115"/>
      <c r="R39" s="99"/>
      <c r="S39" s="100"/>
      <c r="T39" s="100"/>
      <c r="U39" s="100"/>
      <c r="V39" s="100"/>
      <c r="W39" s="100"/>
      <c r="X39" s="100"/>
      <c r="Y39" s="100"/>
      <c r="Z39" s="100"/>
      <c r="AA39" s="100"/>
      <c r="AB39" s="101"/>
      <c r="AC39" s="161"/>
      <c r="AE39" s="6" t="str">
        <f>N38</f>
        <v>□</v>
      </c>
      <c r="AH39" s="40"/>
      <c r="AI39" s="40"/>
      <c r="AJ39" s="40"/>
      <c r="AM39" s="62" t="s">
        <v>4</v>
      </c>
      <c r="AN39" s="62" t="s">
        <v>5</v>
      </c>
      <c r="AO39" s="78" t="s">
        <v>34</v>
      </c>
      <c r="AP39" s="78" t="s">
        <v>6</v>
      </c>
    </row>
    <row r="40" spans="2:42" ht="14.25" customHeight="1" x14ac:dyDescent="0.2">
      <c r="B40" s="162"/>
      <c r="C40" s="112" t="s">
        <v>61</v>
      </c>
      <c r="D40" s="97"/>
      <c r="E40" s="97"/>
      <c r="F40" s="97"/>
      <c r="G40" s="97"/>
      <c r="H40" s="113"/>
      <c r="I40" s="91" t="s">
        <v>8</v>
      </c>
      <c r="J40" s="92" t="s">
        <v>25</v>
      </c>
      <c r="K40" s="92"/>
      <c r="L40" s="93"/>
      <c r="M40" s="94"/>
      <c r="N40" s="95" t="s">
        <v>26</v>
      </c>
      <c r="O40" s="164" t="s">
        <v>27</v>
      </c>
      <c r="P40" s="164"/>
      <c r="Q40" s="98"/>
      <c r="R40" s="99"/>
      <c r="S40" s="100"/>
      <c r="T40" s="100"/>
      <c r="U40" s="100"/>
      <c r="V40" s="100"/>
      <c r="W40" s="100"/>
      <c r="X40" s="100"/>
      <c r="Y40" s="100"/>
      <c r="Z40" s="100"/>
      <c r="AA40" s="100"/>
      <c r="AB40" s="101"/>
      <c r="AC40" s="152"/>
      <c r="AE40" s="61" t="str">
        <f>I40</f>
        <v>□</v>
      </c>
      <c r="AH40" s="62" t="str">
        <f>IF(AE40&amp;AE41="■□","●適合",IF(AE40&amp;AE41="□■","◆未達",IF(AE40&amp;AE41="□□","■未答","▼矛盾")))</f>
        <v>■未答</v>
      </c>
      <c r="AI40" s="40"/>
      <c r="AJ40" s="40"/>
      <c r="AL40" s="63" t="s">
        <v>29</v>
      </c>
      <c r="AM40" s="64" t="s">
        <v>30</v>
      </c>
      <c r="AN40" s="64" t="s">
        <v>31</v>
      </c>
      <c r="AO40" s="64" t="s">
        <v>32</v>
      </c>
      <c r="AP40" s="64" t="s">
        <v>33</v>
      </c>
    </row>
    <row r="41" spans="2:42" ht="14.25" customHeight="1" x14ac:dyDescent="0.2">
      <c r="B41" s="163"/>
      <c r="C41" s="114"/>
      <c r="D41" s="66"/>
      <c r="E41" s="66"/>
      <c r="F41" s="66"/>
      <c r="G41" s="66"/>
      <c r="H41" s="67"/>
      <c r="I41" s="68"/>
      <c r="J41" s="69"/>
      <c r="K41" s="69"/>
      <c r="L41" s="106"/>
      <c r="M41" s="107"/>
      <c r="N41" s="165"/>
      <c r="O41" s="166"/>
      <c r="P41" s="166"/>
      <c r="Q41" s="115"/>
      <c r="R41" s="140"/>
      <c r="S41" s="141"/>
      <c r="T41" s="141"/>
      <c r="U41" s="141"/>
      <c r="V41" s="141"/>
      <c r="W41" s="141"/>
      <c r="X41" s="141"/>
      <c r="Y41" s="141"/>
      <c r="Z41" s="141"/>
      <c r="AA41" s="141"/>
      <c r="AB41" s="142"/>
      <c r="AC41" s="156"/>
      <c r="AE41" s="6" t="str">
        <f>N40</f>
        <v>□</v>
      </c>
      <c r="AH41" s="40"/>
      <c r="AI41" s="40"/>
      <c r="AJ41" s="40"/>
      <c r="AM41" s="62" t="s">
        <v>4</v>
      </c>
      <c r="AN41" s="62" t="s">
        <v>5</v>
      </c>
      <c r="AO41" s="78" t="s">
        <v>34</v>
      </c>
      <c r="AP41" s="78" t="s">
        <v>6</v>
      </c>
    </row>
    <row r="42" spans="2:42" ht="32.25" customHeight="1" x14ac:dyDescent="0.2">
      <c r="B42" s="79" t="s">
        <v>62</v>
      </c>
      <c r="C42" s="80"/>
      <c r="D42" s="80"/>
      <c r="E42" s="80"/>
      <c r="F42" s="80"/>
      <c r="G42" s="80"/>
      <c r="H42" s="81"/>
      <c r="I42" s="109"/>
      <c r="J42" s="110"/>
      <c r="K42" s="110"/>
      <c r="L42" s="84"/>
      <c r="M42" s="84"/>
      <c r="N42" s="110"/>
      <c r="O42" s="110"/>
      <c r="P42" s="110"/>
      <c r="Q42" s="110"/>
      <c r="R42" s="85" t="s">
        <v>63</v>
      </c>
      <c r="S42" s="86"/>
      <c r="T42" s="86"/>
      <c r="U42" s="86"/>
      <c r="V42" s="86"/>
      <c r="W42" s="86"/>
      <c r="X42" s="86"/>
      <c r="Y42" s="86"/>
      <c r="Z42" s="86"/>
      <c r="AA42" s="86"/>
      <c r="AB42" s="87"/>
      <c r="AC42" s="160"/>
      <c r="AH42" s="40"/>
      <c r="AI42" s="40"/>
      <c r="AJ42" s="40"/>
    </row>
    <row r="43" spans="2:42" ht="14.25" customHeight="1" x14ac:dyDescent="0.2">
      <c r="B43" s="79"/>
      <c r="C43" s="85" t="s">
        <v>64</v>
      </c>
      <c r="D43" s="86"/>
      <c r="E43" s="86"/>
      <c r="F43" s="86"/>
      <c r="G43" s="86"/>
      <c r="H43" s="87"/>
      <c r="I43" s="91" t="s">
        <v>8</v>
      </c>
      <c r="J43" s="92" t="s">
        <v>25</v>
      </c>
      <c r="K43" s="92"/>
      <c r="L43" s="93"/>
      <c r="M43" s="94"/>
      <c r="N43" s="95" t="s">
        <v>26</v>
      </c>
      <c r="O43" s="164" t="s">
        <v>27</v>
      </c>
      <c r="P43" s="164"/>
      <c r="Q43" s="98"/>
      <c r="R43" s="99"/>
      <c r="S43" s="100"/>
      <c r="T43" s="100"/>
      <c r="U43" s="100"/>
      <c r="V43" s="100"/>
      <c r="W43" s="100"/>
      <c r="X43" s="100"/>
      <c r="Y43" s="100"/>
      <c r="Z43" s="100"/>
      <c r="AA43" s="100"/>
      <c r="AB43" s="101"/>
      <c r="AC43" s="152"/>
      <c r="AE43" s="61" t="str">
        <f>I43</f>
        <v>□</v>
      </c>
      <c r="AH43" s="62" t="str">
        <f>IF(AE43&amp;AE44="■□","●適合",IF(AE43&amp;AE44="□■","◆未達",IF(AE43&amp;AE44="□□","■未答","▼矛盾")))</f>
        <v>■未答</v>
      </c>
      <c r="AI43" s="40"/>
      <c r="AJ43" s="40"/>
      <c r="AL43" s="63" t="s">
        <v>29</v>
      </c>
      <c r="AM43" s="64" t="s">
        <v>30</v>
      </c>
      <c r="AN43" s="64" t="s">
        <v>31</v>
      </c>
      <c r="AO43" s="64" t="s">
        <v>32</v>
      </c>
      <c r="AP43" s="64" t="s">
        <v>33</v>
      </c>
    </row>
    <row r="44" spans="2:42" ht="14.25" customHeight="1" x14ac:dyDescent="0.2">
      <c r="B44" s="79"/>
      <c r="C44" s="140"/>
      <c r="D44" s="141"/>
      <c r="E44" s="141"/>
      <c r="F44" s="141"/>
      <c r="G44" s="141"/>
      <c r="H44" s="142"/>
      <c r="I44" s="167"/>
      <c r="J44" s="168"/>
      <c r="K44" s="168"/>
      <c r="L44" s="106"/>
      <c r="M44" s="107"/>
      <c r="N44" s="165"/>
      <c r="O44" s="166"/>
      <c r="P44" s="166"/>
      <c r="Q44" s="115"/>
      <c r="R44" s="99"/>
      <c r="S44" s="100"/>
      <c r="T44" s="100"/>
      <c r="U44" s="100"/>
      <c r="V44" s="100"/>
      <c r="W44" s="100"/>
      <c r="X44" s="100"/>
      <c r="Y44" s="100"/>
      <c r="Z44" s="100"/>
      <c r="AA44" s="100"/>
      <c r="AB44" s="101"/>
      <c r="AC44" s="156"/>
      <c r="AE44" s="6" t="str">
        <f>N43</f>
        <v>□</v>
      </c>
      <c r="AH44" s="40"/>
      <c r="AI44" s="40"/>
      <c r="AJ44" s="40"/>
      <c r="AM44" s="62" t="s">
        <v>4</v>
      </c>
      <c r="AN44" s="62" t="s">
        <v>5</v>
      </c>
      <c r="AO44" s="78" t="s">
        <v>34</v>
      </c>
      <c r="AP44" s="78" t="s">
        <v>6</v>
      </c>
    </row>
    <row r="45" spans="2:42" ht="14.25" customHeight="1" x14ac:dyDescent="0.2">
      <c r="B45" s="79"/>
      <c r="C45" s="85" t="s">
        <v>65</v>
      </c>
      <c r="D45" s="86"/>
      <c r="E45" s="86"/>
      <c r="F45" s="86"/>
      <c r="G45" s="86"/>
      <c r="H45" s="87"/>
      <c r="I45" s="91" t="s">
        <v>8</v>
      </c>
      <c r="J45" s="92" t="s">
        <v>25</v>
      </c>
      <c r="K45" s="92"/>
      <c r="L45" s="93"/>
      <c r="M45" s="94"/>
      <c r="N45" s="95" t="s">
        <v>26</v>
      </c>
      <c r="O45" s="164" t="s">
        <v>27</v>
      </c>
      <c r="P45" s="164"/>
      <c r="Q45" s="98"/>
      <c r="R45" s="99"/>
      <c r="S45" s="100"/>
      <c r="T45" s="100"/>
      <c r="U45" s="100"/>
      <c r="V45" s="100"/>
      <c r="W45" s="100"/>
      <c r="X45" s="100"/>
      <c r="Y45" s="100"/>
      <c r="Z45" s="100"/>
      <c r="AA45" s="100"/>
      <c r="AB45" s="101"/>
      <c r="AC45" s="152"/>
      <c r="AE45" s="61" t="str">
        <f>I45</f>
        <v>□</v>
      </c>
      <c r="AH45" s="62" t="str">
        <f>IF(AE45&amp;AE46="■□","●適合",IF(AE45&amp;AE46="□■","◆未達",IF(AE45&amp;AE46="□□","■未答","▼矛盾")))</f>
        <v>■未答</v>
      </c>
      <c r="AI45" s="40"/>
      <c r="AJ45" s="40"/>
      <c r="AL45" s="63" t="s">
        <v>29</v>
      </c>
      <c r="AM45" s="64" t="s">
        <v>30</v>
      </c>
      <c r="AN45" s="64" t="s">
        <v>31</v>
      </c>
      <c r="AO45" s="64" t="s">
        <v>32</v>
      </c>
      <c r="AP45" s="64" t="s">
        <v>33</v>
      </c>
    </row>
    <row r="46" spans="2:42" ht="14.25" customHeight="1" x14ac:dyDescent="0.2">
      <c r="B46" s="79"/>
      <c r="C46" s="140"/>
      <c r="D46" s="141"/>
      <c r="E46" s="141"/>
      <c r="F46" s="141"/>
      <c r="G46" s="141"/>
      <c r="H46" s="142"/>
      <c r="I46" s="167"/>
      <c r="J46" s="168"/>
      <c r="K46" s="168"/>
      <c r="L46" s="106"/>
      <c r="M46" s="107"/>
      <c r="N46" s="165"/>
      <c r="O46" s="166"/>
      <c r="P46" s="166"/>
      <c r="Q46" s="115"/>
      <c r="R46" s="99"/>
      <c r="S46" s="100"/>
      <c r="T46" s="100"/>
      <c r="U46" s="100"/>
      <c r="V46" s="100"/>
      <c r="W46" s="100"/>
      <c r="X46" s="100"/>
      <c r="Y46" s="100"/>
      <c r="Z46" s="100"/>
      <c r="AA46" s="100"/>
      <c r="AB46" s="101"/>
      <c r="AC46" s="156"/>
      <c r="AE46" s="6" t="str">
        <f>N45</f>
        <v>□</v>
      </c>
      <c r="AH46" s="40"/>
      <c r="AI46" s="40"/>
      <c r="AJ46" s="40"/>
      <c r="AM46" s="62" t="s">
        <v>4</v>
      </c>
      <c r="AN46" s="62" t="s">
        <v>5</v>
      </c>
      <c r="AO46" s="78" t="s">
        <v>34</v>
      </c>
      <c r="AP46" s="78" t="s">
        <v>6</v>
      </c>
    </row>
    <row r="47" spans="2:42" ht="14.25" customHeight="1" x14ac:dyDescent="0.2">
      <c r="B47" s="162"/>
      <c r="C47" s="85" t="s">
        <v>66</v>
      </c>
      <c r="D47" s="86"/>
      <c r="E47" s="86"/>
      <c r="F47" s="86"/>
      <c r="G47" s="86"/>
      <c r="H47" s="87"/>
      <c r="I47" s="91" t="s">
        <v>8</v>
      </c>
      <c r="J47" s="92" t="s">
        <v>25</v>
      </c>
      <c r="K47" s="92"/>
      <c r="L47" s="93"/>
      <c r="M47" s="94"/>
      <c r="N47" s="95" t="s">
        <v>26</v>
      </c>
      <c r="O47" s="164" t="s">
        <v>27</v>
      </c>
      <c r="P47" s="164"/>
      <c r="Q47" s="98"/>
      <c r="R47" s="99"/>
      <c r="S47" s="100"/>
      <c r="T47" s="100"/>
      <c r="U47" s="100"/>
      <c r="V47" s="100"/>
      <c r="W47" s="100"/>
      <c r="X47" s="100"/>
      <c r="Y47" s="100"/>
      <c r="Z47" s="100"/>
      <c r="AA47" s="100"/>
      <c r="AB47" s="101"/>
      <c r="AC47" s="152"/>
      <c r="AE47" s="61" t="str">
        <f>I47</f>
        <v>□</v>
      </c>
      <c r="AH47" s="62" t="str">
        <f>IF(AE47&amp;AE48="■□","●適合",IF(AE47&amp;AE48="□■","◆未達",IF(AE47&amp;AE48="□□","■未答","▼矛盾")))</f>
        <v>■未答</v>
      </c>
      <c r="AI47" s="40"/>
      <c r="AJ47" s="40"/>
      <c r="AL47" s="63" t="s">
        <v>29</v>
      </c>
      <c r="AM47" s="64" t="s">
        <v>30</v>
      </c>
      <c r="AN47" s="64" t="s">
        <v>31</v>
      </c>
      <c r="AO47" s="64" t="s">
        <v>32</v>
      </c>
      <c r="AP47" s="64" t="s">
        <v>33</v>
      </c>
    </row>
    <row r="48" spans="2:42" ht="14.25" customHeight="1" x14ac:dyDescent="0.2">
      <c r="B48" s="163"/>
      <c r="C48" s="140"/>
      <c r="D48" s="141"/>
      <c r="E48" s="141"/>
      <c r="F48" s="141"/>
      <c r="G48" s="141"/>
      <c r="H48" s="142"/>
      <c r="I48" s="167"/>
      <c r="J48" s="168"/>
      <c r="K48" s="168"/>
      <c r="L48" s="106"/>
      <c r="M48" s="107"/>
      <c r="N48" s="165"/>
      <c r="O48" s="166"/>
      <c r="P48" s="166"/>
      <c r="Q48" s="115"/>
      <c r="R48" s="103"/>
      <c r="S48" s="104"/>
      <c r="T48" s="104"/>
      <c r="U48" s="104"/>
      <c r="V48" s="104"/>
      <c r="W48" s="104"/>
      <c r="X48" s="104"/>
      <c r="Y48" s="104"/>
      <c r="Z48" s="104"/>
      <c r="AA48" s="104"/>
      <c r="AB48" s="105"/>
      <c r="AC48" s="156"/>
      <c r="AE48" s="6" t="str">
        <f>N47</f>
        <v>□</v>
      </c>
      <c r="AH48" s="40"/>
      <c r="AI48" s="40"/>
      <c r="AJ48" s="40"/>
      <c r="AM48" s="62" t="s">
        <v>4</v>
      </c>
      <c r="AN48" s="62" t="s">
        <v>5</v>
      </c>
      <c r="AO48" s="78" t="s">
        <v>34</v>
      </c>
      <c r="AP48" s="78" t="s">
        <v>6</v>
      </c>
    </row>
    <row r="49" spans="2:57" ht="30.75" customHeight="1" x14ac:dyDescent="0.2">
      <c r="B49" s="169" t="s">
        <v>67</v>
      </c>
      <c r="C49" s="170"/>
      <c r="D49" s="170"/>
      <c r="E49" s="170"/>
      <c r="F49" s="170"/>
      <c r="G49" s="170"/>
      <c r="H49" s="171"/>
      <c r="I49" s="91" t="s">
        <v>8</v>
      </c>
      <c r="J49" s="92" t="s">
        <v>25</v>
      </c>
      <c r="K49" s="92"/>
      <c r="L49" s="93"/>
      <c r="M49" s="94"/>
      <c r="N49" s="95" t="s">
        <v>26</v>
      </c>
      <c r="O49" s="164" t="s">
        <v>27</v>
      </c>
      <c r="P49" s="164"/>
      <c r="Q49" s="98"/>
      <c r="R49" s="85" t="s">
        <v>68</v>
      </c>
      <c r="S49" s="86"/>
      <c r="T49" s="86"/>
      <c r="U49" s="86"/>
      <c r="V49" s="86"/>
      <c r="W49" s="86"/>
      <c r="X49" s="86"/>
      <c r="Y49" s="86"/>
      <c r="Z49" s="86"/>
      <c r="AA49" s="86"/>
      <c r="AB49" s="87"/>
      <c r="AC49" s="152"/>
      <c r="AE49" s="61" t="str">
        <f>I49</f>
        <v>□</v>
      </c>
      <c r="AH49" s="62" t="str">
        <f>IF(AE49&amp;AE50="■□","●適合",IF(AE49&amp;AE50="□■","◆未達",IF(AE49&amp;AE50="□□","■未答","▼矛盾")))</f>
        <v>■未答</v>
      </c>
      <c r="AI49" s="40"/>
      <c r="AJ49" s="40"/>
      <c r="AL49" s="63" t="s">
        <v>29</v>
      </c>
      <c r="AM49" s="64" t="s">
        <v>30</v>
      </c>
      <c r="AN49" s="64" t="s">
        <v>31</v>
      </c>
      <c r="AO49" s="64" t="s">
        <v>32</v>
      </c>
      <c r="AP49" s="64" t="s">
        <v>33</v>
      </c>
    </row>
    <row r="50" spans="2:57" ht="30.75" customHeight="1" thickBot="1" x14ac:dyDescent="0.25">
      <c r="B50" s="172"/>
      <c r="C50" s="173"/>
      <c r="D50" s="173"/>
      <c r="E50" s="173"/>
      <c r="F50" s="173"/>
      <c r="G50" s="173"/>
      <c r="H50" s="174"/>
      <c r="I50" s="175"/>
      <c r="J50" s="176"/>
      <c r="K50" s="176"/>
      <c r="L50" s="177"/>
      <c r="M50" s="178"/>
      <c r="N50" s="179"/>
      <c r="O50" s="180"/>
      <c r="P50" s="180"/>
      <c r="Q50" s="181"/>
      <c r="R50" s="182"/>
      <c r="S50" s="183"/>
      <c r="T50" s="183"/>
      <c r="U50" s="183"/>
      <c r="V50" s="183"/>
      <c r="W50" s="183"/>
      <c r="X50" s="183"/>
      <c r="Y50" s="183"/>
      <c r="Z50" s="183"/>
      <c r="AA50" s="183"/>
      <c r="AB50" s="184"/>
      <c r="AC50" s="185"/>
      <c r="AE50" s="6" t="str">
        <f>N49</f>
        <v>□</v>
      </c>
      <c r="AH50" s="40"/>
      <c r="AI50" s="40"/>
      <c r="AJ50" s="40"/>
      <c r="AM50" s="62" t="s">
        <v>4</v>
      </c>
      <c r="AN50" s="62" t="s">
        <v>5</v>
      </c>
      <c r="AO50" s="78" t="s">
        <v>34</v>
      </c>
      <c r="AP50" s="78" t="s">
        <v>6</v>
      </c>
    </row>
    <row r="51" spans="2:57" ht="32.15" hidden="1" customHeight="1" x14ac:dyDescent="0.2">
      <c r="B51" s="34" t="s">
        <v>17</v>
      </c>
      <c r="C51" s="35"/>
      <c r="D51" s="36"/>
      <c r="E51" s="36"/>
      <c r="F51" s="36"/>
      <c r="G51" s="36"/>
      <c r="H51" s="36"/>
      <c r="I51" s="37" t="s">
        <v>18</v>
      </c>
      <c r="J51" s="24"/>
      <c r="K51" s="24"/>
      <c r="L51" s="24"/>
      <c r="M51" s="24"/>
      <c r="N51" s="24"/>
      <c r="O51" s="24"/>
      <c r="P51" s="24"/>
      <c r="Q51" s="38"/>
      <c r="R51" s="37" t="s">
        <v>69</v>
      </c>
      <c r="S51" s="24"/>
      <c r="T51" s="24"/>
      <c r="U51" s="24"/>
      <c r="V51" s="24"/>
      <c r="W51" s="24"/>
      <c r="X51" s="24"/>
      <c r="Y51" s="24"/>
      <c r="Z51" s="24"/>
      <c r="AA51" s="24"/>
      <c r="AB51" s="38"/>
      <c r="AC51" s="39" t="s">
        <v>20</v>
      </c>
      <c r="AH51" s="40" t="s">
        <v>21</v>
      </c>
      <c r="AI51" s="40"/>
      <c r="AJ51" s="40" t="s">
        <v>22</v>
      </c>
    </row>
    <row r="52" spans="2:57" ht="21" customHeight="1" thickBot="1" x14ac:dyDescent="0.25">
      <c r="B52" s="186" t="s">
        <v>70</v>
      </c>
      <c r="C52" s="187"/>
      <c r="D52" s="188"/>
      <c r="E52" s="188"/>
      <c r="F52" s="188"/>
      <c r="G52" s="188"/>
      <c r="H52" s="188"/>
      <c r="I52" s="189"/>
      <c r="J52" s="189"/>
      <c r="K52" s="189"/>
      <c r="L52" s="189"/>
      <c r="M52" s="189"/>
      <c r="N52" s="189"/>
      <c r="O52" s="189"/>
      <c r="P52" s="189"/>
      <c r="Q52" s="189"/>
      <c r="R52" s="190"/>
      <c r="S52" s="190"/>
      <c r="T52" s="190"/>
      <c r="U52" s="190"/>
      <c r="V52" s="190"/>
      <c r="W52" s="190"/>
      <c r="X52" s="190"/>
      <c r="Y52" s="190"/>
      <c r="Z52" s="190"/>
      <c r="AA52" s="190"/>
      <c r="AB52" s="190"/>
      <c r="AC52" s="191"/>
    </row>
    <row r="53" spans="2:57" ht="21" customHeight="1" thickBot="1" x14ac:dyDescent="0.25">
      <c r="B53" s="192" t="s">
        <v>71</v>
      </c>
      <c r="C53" s="193"/>
      <c r="D53" s="194"/>
      <c r="E53" s="194"/>
      <c r="F53" s="194"/>
      <c r="G53" s="194"/>
      <c r="H53" s="194"/>
      <c r="I53" s="195"/>
      <c r="J53" s="195"/>
      <c r="K53" s="195"/>
      <c r="L53" s="195"/>
      <c r="M53" s="195"/>
      <c r="N53" s="195"/>
      <c r="O53" s="195"/>
      <c r="P53" s="195"/>
      <c r="Q53" s="195"/>
      <c r="R53" s="196"/>
      <c r="S53" s="196"/>
      <c r="T53" s="196"/>
      <c r="U53" s="196"/>
      <c r="V53" s="196"/>
      <c r="W53" s="196"/>
      <c r="X53" s="196"/>
      <c r="Y53" s="196"/>
      <c r="Z53" s="196"/>
      <c r="AA53" s="196"/>
      <c r="AB53" s="196"/>
      <c r="AC53" s="197"/>
    </row>
    <row r="54" spans="2:57" ht="9.75" customHeight="1" x14ac:dyDescent="0.2">
      <c r="B54" s="198" t="s">
        <v>72</v>
      </c>
      <c r="C54" s="199"/>
      <c r="D54" s="200" t="s">
        <v>73</v>
      </c>
      <c r="E54" s="201"/>
      <c r="F54" s="201"/>
      <c r="G54" s="201"/>
      <c r="H54" s="202"/>
      <c r="I54" s="203"/>
      <c r="J54" s="204"/>
      <c r="K54" s="203"/>
      <c r="L54" s="203"/>
      <c r="M54" s="203"/>
      <c r="N54" s="203"/>
      <c r="O54" s="204"/>
      <c r="P54" s="204"/>
      <c r="Q54" s="205"/>
      <c r="R54" s="206"/>
      <c r="S54" s="207"/>
      <c r="T54" s="207"/>
      <c r="U54" s="207"/>
      <c r="V54" s="207"/>
      <c r="W54" s="207"/>
      <c r="X54" s="207"/>
      <c r="Y54" s="207"/>
      <c r="Z54" s="207"/>
      <c r="AA54" s="207"/>
      <c r="AB54" s="207"/>
      <c r="AC54" s="208"/>
      <c r="AP54" s="15"/>
      <c r="AQ54" s="6"/>
    </row>
    <row r="55" spans="2:57" ht="24" customHeight="1" x14ac:dyDescent="0.2">
      <c r="B55" s="209"/>
      <c r="C55" s="210"/>
      <c r="D55" s="211"/>
      <c r="E55" s="212"/>
      <c r="F55" s="212"/>
      <c r="G55" s="212"/>
      <c r="H55" s="213"/>
      <c r="I55" s="214"/>
      <c r="J55" s="63"/>
      <c r="K55" s="215"/>
      <c r="L55" s="215"/>
      <c r="M55" s="215"/>
      <c r="N55" s="215"/>
      <c r="O55" s="63"/>
      <c r="P55" s="63"/>
      <c r="Q55" s="216"/>
      <c r="R55" s="217" t="s">
        <v>26</v>
      </c>
      <c r="S55" s="218" t="s">
        <v>74</v>
      </c>
      <c r="T55" s="218"/>
      <c r="U55" s="218"/>
      <c r="V55" s="218"/>
      <c r="W55" s="218"/>
      <c r="X55" s="218"/>
      <c r="Y55" s="218"/>
      <c r="Z55" s="218"/>
      <c r="AA55" s="218"/>
      <c r="AB55" s="219"/>
      <c r="AC55" s="220"/>
      <c r="AE55" s="61" t="str">
        <f>+I57</f>
        <v>□</v>
      </c>
      <c r="AF55" s="1" t="str">
        <f>R55</f>
        <v>□</v>
      </c>
      <c r="AG55" s="1">
        <f>IF(AF55&amp;AF56&amp;AF57&amp;AF58="□□□□",1,IF(AF55&amp;AF56&amp;AF57&amp;AF58="■□□□",1,IF(AF55&amp;AF56&amp;AF57&amp;AF58="□■□□",2,IF(AF55&amp;AF56&amp;AF57&amp;AF58="□□■□",2,IF(AF55&amp;AF56&amp;AF57&amp;AF58="□□□■",2,0)))))</f>
        <v>1</v>
      </c>
      <c r="AH55" s="62" t="str">
        <f>IF(AE55&amp;AE56="■□","●適合",IF(AE55&amp;AE56="□■","◆未達",IF(AE55&amp;AE56="□□","■未答","▼矛盾")))</f>
        <v>■未答</v>
      </c>
      <c r="AI55" s="221"/>
      <c r="AJ55" s="78" t="str">
        <f>IF(AG55=1,"■未答",IF(AG55=2,"◆未達",IF(AF55&amp;AF56&amp;AF57&amp;AF58="■■□□","◎無段",IF(AF55&amp;AF56&amp;AF57&amp;AF58="■□■□","●適合",IF(AF55&amp;AF56&amp;AF57&amp;AF58="■□□■","◆未達","▼矛盾")))))</f>
        <v>■未答</v>
      </c>
      <c r="AL55" s="63" t="s">
        <v>29</v>
      </c>
      <c r="AM55" s="64" t="s">
        <v>30</v>
      </c>
      <c r="AN55" s="64" t="s">
        <v>31</v>
      </c>
      <c r="AO55" s="64" t="s">
        <v>32</v>
      </c>
      <c r="AP55" s="64" t="s">
        <v>33</v>
      </c>
      <c r="AQ55" s="221"/>
    </row>
    <row r="56" spans="2:57" ht="12" customHeight="1" x14ac:dyDescent="0.2">
      <c r="B56" s="209"/>
      <c r="C56" s="210"/>
      <c r="D56" s="211"/>
      <c r="E56" s="212"/>
      <c r="F56" s="212"/>
      <c r="G56" s="212"/>
      <c r="H56" s="213"/>
      <c r="I56" s="222"/>
      <c r="J56" s="63"/>
      <c r="K56" s="215"/>
      <c r="L56" s="215"/>
      <c r="M56" s="215"/>
      <c r="N56" s="215"/>
      <c r="O56" s="63"/>
      <c r="P56" s="63"/>
      <c r="Q56" s="216"/>
      <c r="R56" s="223"/>
      <c r="S56" s="224"/>
      <c r="T56" s="224"/>
      <c r="U56" s="224"/>
      <c r="V56" s="224"/>
      <c r="W56" s="224"/>
      <c r="X56" s="224"/>
      <c r="Y56" s="224"/>
      <c r="Z56" s="224"/>
      <c r="AA56" s="224"/>
      <c r="AB56" s="224"/>
      <c r="AC56" s="220"/>
      <c r="AE56" s="1" t="str">
        <f>+I58</f>
        <v>□</v>
      </c>
      <c r="AF56" s="1" t="str">
        <f>R57</f>
        <v>□</v>
      </c>
      <c r="AM56" s="62" t="s">
        <v>4</v>
      </c>
      <c r="AN56" s="62" t="s">
        <v>5</v>
      </c>
      <c r="AO56" s="78" t="s">
        <v>34</v>
      </c>
      <c r="AP56" s="78" t="s">
        <v>6</v>
      </c>
    </row>
    <row r="57" spans="2:57" ht="18" customHeight="1" x14ac:dyDescent="0.2">
      <c r="B57" s="209"/>
      <c r="C57" s="210"/>
      <c r="D57" s="211"/>
      <c r="E57" s="212"/>
      <c r="F57" s="212"/>
      <c r="G57" s="212"/>
      <c r="H57" s="213"/>
      <c r="I57" s="225" t="s">
        <v>8</v>
      </c>
      <c r="J57" s="226" t="s">
        <v>75</v>
      </c>
      <c r="K57" s="226"/>
      <c r="L57" s="226"/>
      <c r="M57" s="226"/>
      <c r="N57" s="226"/>
      <c r="O57" s="226"/>
      <c r="P57" s="226"/>
      <c r="Q57" s="227"/>
      <c r="R57" s="217" t="s">
        <v>26</v>
      </c>
      <c r="S57" s="224" t="s">
        <v>76</v>
      </c>
      <c r="T57" s="224"/>
      <c r="U57" s="224"/>
      <c r="V57" s="224"/>
      <c r="W57" s="224"/>
      <c r="X57" s="224"/>
      <c r="Y57" s="224"/>
      <c r="Z57" s="224"/>
      <c r="AA57" s="224"/>
      <c r="AB57" s="224"/>
      <c r="AC57" s="228"/>
      <c r="AF57" s="1" t="str">
        <f>+R58</f>
        <v>□</v>
      </c>
      <c r="AJ57" s="229"/>
      <c r="AL57" s="63" t="s">
        <v>77</v>
      </c>
      <c r="AM57" s="230" t="s">
        <v>78</v>
      </c>
      <c r="AN57" s="230" t="s">
        <v>79</v>
      </c>
      <c r="AO57" s="230" t="s">
        <v>80</v>
      </c>
      <c r="AP57" s="230" t="s">
        <v>81</v>
      </c>
      <c r="AQ57" s="230" t="s">
        <v>82</v>
      </c>
      <c r="AR57" s="230" t="s">
        <v>83</v>
      </c>
      <c r="AS57" s="230" t="s">
        <v>84</v>
      </c>
      <c r="AT57" s="64" t="s">
        <v>33</v>
      </c>
    </row>
    <row r="58" spans="2:57" ht="18" customHeight="1" x14ac:dyDescent="0.2">
      <c r="B58" s="209"/>
      <c r="C58" s="210"/>
      <c r="D58" s="211"/>
      <c r="E58" s="212"/>
      <c r="F58" s="212"/>
      <c r="G58" s="212"/>
      <c r="H58" s="213"/>
      <c r="I58" s="225" t="s">
        <v>8</v>
      </c>
      <c r="J58" s="226" t="s">
        <v>85</v>
      </c>
      <c r="K58" s="226"/>
      <c r="L58" s="226"/>
      <c r="M58" s="226"/>
      <c r="N58" s="226"/>
      <c r="O58" s="226"/>
      <c r="P58" s="226"/>
      <c r="Q58" s="227"/>
      <c r="R58" s="217" t="s">
        <v>26</v>
      </c>
      <c r="S58" s="224" t="s">
        <v>86</v>
      </c>
      <c r="T58" s="224"/>
      <c r="U58" s="224"/>
      <c r="V58" s="224"/>
      <c r="W58" s="224"/>
      <c r="X58" s="224"/>
      <c r="Y58" s="224"/>
      <c r="Z58" s="224"/>
      <c r="AA58" s="224"/>
      <c r="AB58" s="224"/>
      <c r="AC58" s="228"/>
      <c r="AF58" s="1" t="str">
        <f>+R59</f>
        <v>□</v>
      </c>
      <c r="AL58" s="63"/>
      <c r="AM58" s="62" t="s">
        <v>87</v>
      </c>
      <c r="AN58" s="62" t="s">
        <v>4</v>
      </c>
      <c r="AO58" s="62" t="s">
        <v>5</v>
      </c>
      <c r="AP58" s="62" t="s">
        <v>5</v>
      </c>
      <c r="AQ58" s="62" t="s">
        <v>5</v>
      </c>
      <c r="AR58" s="62" t="s">
        <v>5</v>
      </c>
      <c r="AS58" s="78" t="s">
        <v>34</v>
      </c>
      <c r="AT58" s="78" t="s">
        <v>6</v>
      </c>
    </row>
    <row r="59" spans="2:57" ht="18" customHeight="1" x14ac:dyDescent="0.2">
      <c r="B59" s="209"/>
      <c r="C59" s="210"/>
      <c r="D59" s="211"/>
      <c r="E59" s="212"/>
      <c r="F59" s="212"/>
      <c r="G59" s="212"/>
      <c r="H59" s="213"/>
      <c r="I59" s="231"/>
      <c r="J59" s="232"/>
      <c r="K59" s="233"/>
      <c r="L59" s="232"/>
      <c r="M59" s="232"/>
      <c r="N59" s="232"/>
      <c r="O59" s="232"/>
      <c r="P59" s="232"/>
      <c r="Q59" s="234"/>
      <c r="R59" s="217" t="s">
        <v>26</v>
      </c>
      <c r="S59" s="224" t="s">
        <v>88</v>
      </c>
      <c r="T59" s="224"/>
      <c r="U59" s="224"/>
      <c r="V59" s="224"/>
      <c r="W59" s="224"/>
      <c r="X59" s="224"/>
      <c r="Y59" s="224"/>
      <c r="Z59" s="224"/>
      <c r="AA59" s="224"/>
      <c r="AB59" s="224"/>
      <c r="AC59" s="228"/>
    </row>
    <row r="60" spans="2:57" ht="23.25" customHeight="1" x14ac:dyDescent="0.2">
      <c r="B60" s="209"/>
      <c r="C60" s="210"/>
      <c r="D60" s="211"/>
      <c r="E60" s="212"/>
      <c r="F60" s="212"/>
      <c r="G60" s="212"/>
      <c r="H60" s="213"/>
      <c r="I60" s="215"/>
      <c r="J60" s="63"/>
      <c r="K60" s="215"/>
      <c r="L60" s="215"/>
      <c r="M60" s="215"/>
      <c r="N60" s="215"/>
      <c r="O60" s="63"/>
      <c r="P60" s="63"/>
      <c r="Q60" s="216"/>
      <c r="R60" s="235"/>
      <c r="S60" s="224"/>
      <c r="T60" s="224"/>
      <c r="U60" s="224"/>
      <c r="V60" s="224"/>
      <c r="W60" s="224"/>
      <c r="X60" s="224"/>
      <c r="Y60" s="224"/>
      <c r="Z60" s="224"/>
      <c r="AA60" s="224"/>
      <c r="AB60" s="224"/>
      <c r="AC60" s="220"/>
    </row>
    <row r="61" spans="2:57" ht="14.15" customHeight="1" x14ac:dyDescent="0.2">
      <c r="B61" s="209"/>
      <c r="C61" s="210"/>
      <c r="D61" s="236"/>
      <c r="E61" s="237" t="s">
        <v>89</v>
      </c>
      <c r="F61" s="238"/>
      <c r="G61" s="238"/>
      <c r="H61" s="239"/>
      <c r="I61" s="240" t="s">
        <v>8</v>
      </c>
      <c r="J61" s="241" t="s">
        <v>90</v>
      </c>
      <c r="K61" s="241"/>
      <c r="L61" s="241"/>
      <c r="M61" s="241"/>
      <c r="N61" s="241"/>
      <c r="O61" s="241"/>
      <c r="P61" s="241"/>
      <c r="Q61" s="242"/>
      <c r="R61" s="243" t="s">
        <v>91</v>
      </c>
      <c r="S61" s="244"/>
      <c r="T61" s="244"/>
      <c r="U61" s="244"/>
      <c r="V61" s="244"/>
      <c r="W61" s="244"/>
      <c r="X61" s="244"/>
      <c r="Y61" s="244"/>
      <c r="Z61" s="244"/>
      <c r="AA61" s="244"/>
      <c r="AB61" s="245"/>
      <c r="AC61" s="246"/>
      <c r="AE61" s="61" t="str">
        <f>+I61</f>
        <v>□</v>
      </c>
      <c r="AF61" s="1">
        <f>IF(AE62="■",1,IF(AE63="■",1,0))</f>
        <v>0</v>
      </c>
      <c r="AH61" s="78" t="str">
        <f>IF(AE61&amp;AE62&amp;AE63="■□□","◎無し",IF(AE61&amp;AE62&amp;AE63="□■□","●適合",IF(AE61&amp;AE62&amp;AE63="□□■","◆未達",IF(AE61&amp;AE62&amp;AE63="□□□","■未答","▼矛盾"))))</f>
        <v>■未答</v>
      </c>
      <c r="AI61" s="229"/>
      <c r="AL61" s="63" t="s">
        <v>92</v>
      </c>
      <c r="AM61" s="64" t="s">
        <v>93</v>
      </c>
      <c r="AN61" s="64" t="s">
        <v>94</v>
      </c>
      <c r="AO61" s="64" t="s">
        <v>95</v>
      </c>
      <c r="AP61" s="64" t="s">
        <v>96</v>
      </c>
      <c r="AQ61" s="64" t="s">
        <v>33</v>
      </c>
      <c r="BE61" s="247"/>
    </row>
    <row r="62" spans="2:57" ht="14.15" customHeight="1" x14ac:dyDescent="0.2">
      <c r="B62" s="209"/>
      <c r="C62" s="210"/>
      <c r="D62" s="236"/>
      <c r="E62" s="211"/>
      <c r="F62" s="212"/>
      <c r="G62" s="212"/>
      <c r="H62" s="213"/>
      <c r="I62" s="248" t="s">
        <v>26</v>
      </c>
      <c r="J62" s="226" t="s">
        <v>97</v>
      </c>
      <c r="K62" s="226"/>
      <c r="L62" s="226"/>
      <c r="M62" s="226"/>
      <c r="N62" s="226"/>
      <c r="O62" s="226"/>
      <c r="P62" s="226"/>
      <c r="Q62" s="227"/>
      <c r="R62" s="249" t="s">
        <v>98</v>
      </c>
      <c r="S62" s="250"/>
      <c r="T62" s="250"/>
      <c r="U62" s="250"/>
      <c r="V62" s="250"/>
      <c r="W62" s="250"/>
      <c r="X62" s="250"/>
      <c r="Y62" s="251"/>
      <c r="Z62" s="251"/>
      <c r="AA62" s="224" t="s">
        <v>99</v>
      </c>
      <c r="AB62" s="224"/>
      <c r="AC62" s="228"/>
      <c r="AE62" s="1" t="str">
        <f>+I62</f>
        <v>□</v>
      </c>
      <c r="AF62" s="1">
        <f>+Z62</f>
        <v>0</v>
      </c>
      <c r="AJ62" s="62" t="str">
        <f>IF(AF61=1,IF(AF62=0,"◎無段",IF(AF62&gt;20,"◆未達","●範囲内")),"■未答")</f>
        <v>■未答</v>
      </c>
      <c r="AL62" s="63"/>
      <c r="AM62" s="62" t="s">
        <v>3</v>
      </c>
      <c r="AN62" s="62" t="s">
        <v>4</v>
      </c>
      <c r="AO62" s="62" t="s">
        <v>5</v>
      </c>
      <c r="AP62" s="78" t="s">
        <v>34</v>
      </c>
      <c r="AQ62" s="78" t="s">
        <v>6</v>
      </c>
      <c r="BE62" s="247"/>
    </row>
    <row r="63" spans="2:57" ht="14.15" customHeight="1" x14ac:dyDescent="0.2">
      <c r="B63" s="209"/>
      <c r="C63" s="210"/>
      <c r="D63" s="236"/>
      <c r="E63" s="252"/>
      <c r="F63" s="253"/>
      <c r="G63" s="253"/>
      <c r="H63" s="254"/>
      <c r="I63" s="255" t="s">
        <v>26</v>
      </c>
      <c r="J63" s="256" t="s">
        <v>100</v>
      </c>
      <c r="K63" s="256"/>
      <c r="L63" s="256"/>
      <c r="M63" s="256"/>
      <c r="N63" s="256"/>
      <c r="O63" s="256"/>
      <c r="P63" s="256"/>
      <c r="Q63" s="257"/>
      <c r="R63" s="258" t="s">
        <v>101</v>
      </c>
      <c r="S63" s="259"/>
      <c r="T63" s="259"/>
      <c r="U63" s="259"/>
      <c r="V63" s="259"/>
      <c r="W63" s="259"/>
      <c r="X63" s="259"/>
      <c r="Y63" s="260"/>
      <c r="Z63" s="260"/>
      <c r="AA63" s="261" t="s">
        <v>99</v>
      </c>
      <c r="AB63" s="261"/>
      <c r="AC63" s="262"/>
      <c r="AE63" s="1" t="str">
        <f>+I63</f>
        <v>□</v>
      </c>
      <c r="AF63" s="1">
        <f>+Z63</f>
        <v>0</v>
      </c>
      <c r="AJ63" s="62" t="str">
        <f>IF(AF61=1,IF(AF63=0,"◎無段",IF(AF63&gt;5,"◆未達","●範囲内")),"■未答")</f>
        <v>■未答</v>
      </c>
    </row>
    <row r="64" spans="2:57" ht="20.149999999999999" customHeight="1" x14ac:dyDescent="0.2">
      <c r="B64" s="209"/>
      <c r="C64" s="210"/>
      <c r="D64" s="263"/>
      <c r="E64" s="264" t="s">
        <v>102</v>
      </c>
      <c r="F64" s="265"/>
      <c r="G64" s="265"/>
      <c r="H64" s="266"/>
      <c r="I64" s="267" t="s">
        <v>8</v>
      </c>
      <c r="J64" s="268" t="s">
        <v>90</v>
      </c>
      <c r="K64" s="268"/>
      <c r="L64" s="268"/>
      <c r="M64" s="267" t="s">
        <v>26</v>
      </c>
      <c r="N64" s="268" t="s">
        <v>103</v>
      </c>
      <c r="O64" s="268"/>
      <c r="P64" s="268"/>
      <c r="Q64" s="269"/>
      <c r="R64" s="270"/>
      <c r="S64" s="271"/>
      <c r="T64" s="271"/>
      <c r="U64" s="271"/>
      <c r="V64" s="271"/>
      <c r="W64" s="271"/>
      <c r="X64" s="271"/>
      <c r="Y64" s="271"/>
      <c r="Z64" s="271"/>
      <c r="AA64" s="271"/>
      <c r="AB64" s="271"/>
      <c r="AC64" s="272"/>
      <c r="AE64" s="61" t="str">
        <f>+I64</f>
        <v>□</v>
      </c>
      <c r="AF64" s="1" t="str">
        <f>+M64</f>
        <v>□</v>
      </c>
      <c r="AH64" s="62" t="str">
        <f>IF(AE64&amp;AF64="■□","◎無し",IF(AE64&amp;AF64="□■","●適合",IF(AE64&amp;AF64="□□","■未答","▼矛盾")))</f>
        <v>■未答</v>
      </c>
      <c r="AI64" s="221"/>
    </row>
    <row r="65" spans="2:57" ht="37.5" customHeight="1" x14ac:dyDescent="0.2">
      <c r="B65" s="209"/>
      <c r="C65" s="210"/>
      <c r="D65" s="263"/>
      <c r="E65" s="264" t="s">
        <v>104</v>
      </c>
      <c r="F65" s="265"/>
      <c r="G65" s="265"/>
      <c r="H65" s="266"/>
      <c r="I65" s="267" t="s">
        <v>8</v>
      </c>
      <c r="J65" s="268" t="s">
        <v>90</v>
      </c>
      <c r="K65" s="268"/>
      <c r="L65" s="268"/>
      <c r="M65" s="267" t="s">
        <v>26</v>
      </c>
      <c r="N65" s="268" t="s">
        <v>103</v>
      </c>
      <c r="O65" s="268"/>
      <c r="P65" s="268"/>
      <c r="Q65" s="269"/>
      <c r="R65" s="270"/>
      <c r="S65" s="271"/>
      <c r="T65" s="271"/>
      <c r="U65" s="271"/>
      <c r="V65" s="271"/>
      <c r="W65" s="271"/>
      <c r="X65" s="271"/>
      <c r="Y65" s="271"/>
      <c r="Z65" s="271"/>
      <c r="AA65" s="271"/>
      <c r="AB65" s="271"/>
      <c r="AC65" s="272"/>
      <c r="AE65" s="61" t="str">
        <f>+I65</f>
        <v>□</v>
      </c>
      <c r="AF65" s="1" t="str">
        <f>+M65</f>
        <v>□</v>
      </c>
      <c r="AH65" s="62" t="str">
        <f>IF(AE65&amp;AF65="■□","◎無し",IF(AE65&amp;AF65="□■","●適合",IF(AE65&amp;AF65="□□","■未答","▼矛盾")))</f>
        <v>■未答</v>
      </c>
      <c r="AI65" s="221"/>
    </row>
    <row r="66" spans="2:57" ht="37.5" customHeight="1" x14ac:dyDescent="0.2">
      <c r="B66" s="209"/>
      <c r="C66" s="210"/>
      <c r="D66" s="263"/>
      <c r="E66" s="273" t="s">
        <v>105</v>
      </c>
      <c r="F66" s="237"/>
      <c r="G66" s="237"/>
      <c r="H66" s="274"/>
      <c r="I66" s="241"/>
      <c r="J66" s="241"/>
      <c r="K66" s="241"/>
      <c r="L66" s="241"/>
      <c r="M66" s="241"/>
      <c r="N66" s="241"/>
      <c r="O66" s="241"/>
      <c r="P66" s="241"/>
      <c r="Q66" s="242"/>
      <c r="R66" s="275"/>
      <c r="S66" s="276"/>
      <c r="T66" s="276"/>
      <c r="U66" s="276"/>
      <c r="V66" s="276"/>
      <c r="W66" s="276"/>
      <c r="X66" s="276"/>
      <c r="Y66" s="276"/>
      <c r="Z66" s="276"/>
      <c r="AA66" s="276"/>
      <c r="AB66" s="277" t="s">
        <v>91</v>
      </c>
      <c r="AC66" s="278"/>
      <c r="AE66" s="61" t="str">
        <f>+I67</f>
        <v>□</v>
      </c>
      <c r="AH66" s="78" t="str">
        <f>IF(AE66&amp;AE67&amp;AE68="■□□","◎無し",IF(AE66&amp;AE67&amp;AE68="□■□","●適合",IF(AE66&amp;AE67&amp;AE68="□□■","◆未達",IF(AE66&amp;AE67&amp;AE68="□□□","■未答","▼矛盾"))))</f>
        <v>■未答</v>
      </c>
      <c r="AI66" s="229"/>
      <c r="AL66" s="63" t="s">
        <v>92</v>
      </c>
      <c r="AM66" s="64" t="s">
        <v>93</v>
      </c>
      <c r="AN66" s="64" t="s">
        <v>94</v>
      </c>
      <c r="AO66" s="64" t="s">
        <v>95</v>
      </c>
      <c r="AP66" s="64" t="s">
        <v>96</v>
      </c>
      <c r="AQ66" s="64" t="s">
        <v>33</v>
      </c>
    </row>
    <row r="67" spans="2:57" ht="36" customHeight="1" x14ac:dyDescent="0.2">
      <c r="B67" s="209"/>
      <c r="C67" s="210"/>
      <c r="D67" s="263"/>
      <c r="E67" s="263"/>
      <c r="F67" s="265" t="s">
        <v>106</v>
      </c>
      <c r="G67" s="279"/>
      <c r="H67" s="280"/>
      <c r="I67" s="248" t="s">
        <v>8</v>
      </c>
      <c r="J67" s="63" t="s">
        <v>90</v>
      </c>
      <c r="K67" s="63"/>
      <c r="L67" s="63"/>
      <c r="M67" s="63"/>
      <c r="N67" s="63"/>
      <c r="O67" s="63"/>
      <c r="P67" s="63"/>
      <c r="Q67" s="216"/>
      <c r="R67" s="249" t="s">
        <v>107</v>
      </c>
      <c r="S67" s="250"/>
      <c r="T67" s="250"/>
      <c r="U67" s="250"/>
      <c r="V67" s="250"/>
      <c r="W67" s="250"/>
      <c r="X67" s="281"/>
      <c r="Y67" s="281"/>
      <c r="Z67" s="281"/>
      <c r="AA67" s="224" t="s">
        <v>108</v>
      </c>
      <c r="AB67" s="282"/>
      <c r="AC67" s="278"/>
      <c r="AE67" s="1" t="str">
        <f>+I68</f>
        <v>□</v>
      </c>
      <c r="AF67" s="1">
        <f>+X67</f>
        <v>0</v>
      </c>
      <c r="AJ67" s="62" t="str">
        <f>IF(AF67=0,"■未答",IF(AF67&lt;=9,IF(AF67&gt;=3,"●適合","◆過小"),"◆過大"))</f>
        <v>■未答</v>
      </c>
      <c r="AL67" s="63"/>
      <c r="AM67" s="62" t="s">
        <v>3</v>
      </c>
      <c r="AN67" s="62" t="s">
        <v>4</v>
      </c>
      <c r="AO67" s="62" t="s">
        <v>5</v>
      </c>
      <c r="AP67" s="78" t="s">
        <v>34</v>
      </c>
      <c r="AQ67" s="78" t="s">
        <v>6</v>
      </c>
    </row>
    <row r="68" spans="2:57" ht="42" customHeight="1" x14ac:dyDescent="0.2">
      <c r="B68" s="209"/>
      <c r="C68" s="210"/>
      <c r="D68" s="263"/>
      <c r="E68" s="263"/>
      <c r="F68" s="265" t="s">
        <v>109</v>
      </c>
      <c r="G68" s="279"/>
      <c r="H68" s="280"/>
      <c r="I68" s="248" t="s">
        <v>26</v>
      </c>
      <c r="J68" s="63" t="s">
        <v>110</v>
      </c>
      <c r="K68" s="215"/>
      <c r="L68" s="215"/>
      <c r="M68" s="215"/>
      <c r="N68" s="215"/>
      <c r="O68" s="63"/>
      <c r="P68" s="63"/>
      <c r="Q68" s="216"/>
      <c r="R68" s="249" t="s">
        <v>111</v>
      </c>
      <c r="S68" s="250"/>
      <c r="T68" s="250"/>
      <c r="U68" s="250"/>
      <c r="V68" s="250"/>
      <c r="W68" s="250"/>
      <c r="X68" s="281"/>
      <c r="Y68" s="281"/>
      <c r="Z68" s="281"/>
      <c r="AA68" s="224" t="s">
        <v>112</v>
      </c>
      <c r="AB68" s="282"/>
      <c r="AC68" s="278"/>
      <c r="AE68" s="1" t="str">
        <f>+I69</f>
        <v>□</v>
      </c>
      <c r="AF68" s="1">
        <f>+X68</f>
        <v>0</v>
      </c>
      <c r="AJ68" s="62" t="str">
        <f>IF(AF68=0,"◆母数なし",IF(AF67=0,"■未答",IF((AF67/AF68)&lt;0.5,"●1/2以下","◆1/2超過")))</f>
        <v>◆母数なし</v>
      </c>
    </row>
    <row r="69" spans="2:57" ht="36" customHeight="1" x14ac:dyDescent="0.2">
      <c r="B69" s="209"/>
      <c r="C69" s="210"/>
      <c r="D69" s="263"/>
      <c r="E69" s="263"/>
      <c r="F69" s="265" t="s">
        <v>113</v>
      </c>
      <c r="G69" s="279"/>
      <c r="H69" s="280"/>
      <c r="I69" s="248" t="s">
        <v>26</v>
      </c>
      <c r="J69" s="63" t="s">
        <v>114</v>
      </c>
      <c r="K69" s="215"/>
      <c r="L69" s="215"/>
      <c r="M69" s="215"/>
      <c r="N69" s="215"/>
      <c r="O69" s="63"/>
      <c r="P69" s="63"/>
      <c r="Q69" s="216"/>
      <c r="R69" s="249" t="s">
        <v>115</v>
      </c>
      <c r="S69" s="250"/>
      <c r="T69" s="250"/>
      <c r="U69" s="250"/>
      <c r="V69" s="250"/>
      <c r="W69" s="250"/>
      <c r="X69" s="281"/>
      <c r="Y69" s="281"/>
      <c r="Z69" s="281"/>
      <c r="AA69" s="224" t="s">
        <v>99</v>
      </c>
      <c r="AB69" s="282"/>
      <c r="AC69" s="278"/>
      <c r="AF69" s="1">
        <f>+X69</f>
        <v>0</v>
      </c>
      <c r="AJ69" s="62" t="str">
        <f>IF(AF69=0,"■未答",IF(AF69&lt;1500,"◆1500未満","●1500以上"))</f>
        <v>■未答</v>
      </c>
    </row>
    <row r="70" spans="2:57" ht="42" customHeight="1" x14ac:dyDescent="0.2">
      <c r="B70" s="209"/>
      <c r="C70" s="210"/>
      <c r="D70" s="263"/>
      <c r="E70" s="263"/>
      <c r="F70" s="265" t="s">
        <v>116</v>
      </c>
      <c r="G70" s="279"/>
      <c r="H70" s="280"/>
      <c r="I70" s="63"/>
      <c r="J70" s="63"/>
      <c r="K70" s="63"/>
      <c r="L70" s="63"/>
      <c r="M70" s="63"/>
      <c r="N70" s="63"/>
      <c r="O70" s="63"/>
      <c r="P70" s="63"/>
      <c r="Q70" s="216"/>
      <c r="R70" s="249" t="s">
        <v>117</v>
      </c>
      <c r="S70" s="250"/>
      <c r="T70" s="250"/>
      <c r="U70" s="250"/>
      <c r="V70" s="250"/>
      <c r="W70" s="250"/>
      <c r="X70" s="283" t="s">
        <v>26</v>
      </c>
      <c r="Y70" s="284" t="s">
        <v>118</v>
      </c>
      <c r="Z70" s="283" t="s">
        <v>26</v>
      </c>
      <c r="AA70" s="224" t="s">
        <v>119</v>
      </c>
      <c r="AB70" s="282"/>
      <c r="AC70" s="278"/>
      <c r="AF70" s="1" t="str">
        <f>+X70</f>
        <v>□</v>
      </c>
      <c r="AH70" s="221"/>
      <c r="AI70" s="285"/>
      <c r="AJ70" s="62" t="str">
        <f>IF(AF70&amp;AF71="■□","●適合",IF(AF70&amp;AF71="□■","◆未達",IF(AF70&amp;AF71="□□","■未答","▼矛盾")))</f>
        <v>■未答</v>
      </c>
      <c r="AL70" s="63" t="s">
        <v>29</v>
      </c>
      <c r="AM70" s="64" t="s">
        <v>30</v>
      </c>
      <c r="AN70" s="64" t="s">
        <v>31</v>
      </c>
      <c r="AO70" s="64" t="s">
        <v>32</v>
      </c>
      <c r="AP70" s="64" t="s">
        <v>33</v>
      </c>
    </row>
    <row r="71" spans="2:57" ht="28" customHeight="1" x14ac:dyDescent="0.2">
      <c r="B71" s="209"/>
      <c r="C71" s="210"/>
      <c r="D71" s="263"/>
      <c r="E71" s="286"/>
      <c r="F71" s="265" t="s">
        <v>120</v>
      </c>
      <c r="G71" s="279"/>
      <c r="H71" s="280"/>
      <c r="I71" s="287"/>
      <c r="J71" s="287"/>
      <c r="K71" s="287"/>
      <c r="L71" s="287"/>
      <c r="M71" s="287"/>
      <c r="N71" s="287"/>
      <c r="O71" s="287"/>
      <c r="P71" s="287"/>
      <c r="Q71" s="288"/>
      <c r="R71" s="289"/>
      <c r="S71" s="290"/>
      <c r="T71" s="290"/>
      <c r="U71" s="290"/>
      <c r="V71" s="290"/>
      <c r="W71" s="290"/>
      <c r="X71" s="291"/>
      <c r="Y71" s="292"/>
      <c r="Z71" s="291"/>
      <c r="AA71" s="292"/>
      <c r="AB71" s="293"/>
      <c r="AC71" s="278"/>
      <c r="AF71" s="1" t="str">
        <f>+Z70</f>
        <v>□</v>
      </c>
      <c r="AM71" s="62" t="s">
        <v>4</v>
      </c>
      <c r="AN71" s="62" t="s">
        <v>5</v>
      </c>
      <c r="AO71" s="78" t="s">
        <v>34</v>
      </c>
      <c r="AP71" s="78" t="s">
        <v>6</v>
      </c>
    </row>
    <row r="72" spans="2:57" ht="12" customHeight="1" x14ac:dyDescent="0.2">
      <c r="B72" s="209"/>
      <c r="C72" s="210"/>
      <c r="D72" s="236"/>
      <c r="E72" s="237" t="s">
        <v>121</v>
      </c>
      <c r="F72" s="238"/>
      <c r="G72" s="238"/>
      <c r="H72" s="239"/>
      <c r="I72" s="241"/>
      <c r="J72" s="241"/>
      <c r="K72" s="241"/>
      <c r="L72" s="241"/>
      <c r="M72" s="241"/>
      <c r="N72" s="241"/>
      <c r="O72" s="241"/>
      <c r="P72" s="241"/>
      <c r="Q72" s="242"/>
      <c r="R72" s="294"/>
      <c r="S72" s="295"/>
      <c r="T72" s="295"/>
      <c r="U72" s="295"/>
      <c r="V72" s="295"/>
      <c r="W72" s="295"/>
      <c r="X72" s="296"/>
      <c r="Y72" s="295"/>
      <c r="Z72" s="296"/>
      <c r="AA72" s="295"/>
      <c r="AB72" s="277" t="s">
        <v>91</v>
      </c>
      <c r="AC72" s="246"/>
    </row>
    <row r="73" spans="2:57" ht="16" customHeight="1" x14ac:dyDescent="0.2">
      <c r="B73" s="209"/>
      <c r="C73" s="210"/>
      <c r="D73" s="236"/>
      <c r="E73" s="211"/>
      <c r="F73" s="212"/>
      <c r="G73" s="212"/>
      <c r="H73" s="213"/>
      <c r="I73" s="248" t="s">
        <v>8</v>
      </c>
      <c r="J73" s="63" t="s">
        <v>90</v>
      </c>
      <c r="K73" s="63"/>
      <c r="L73" s="63"/>
      <c r="M73" s="63"/>
      <c r="N73" s="63"/>
      <c r="O73" s="63"/>
      <c r="P73" s="63"/>
      <c r="Q73" s="216"/>
      <c r="R73" s="217" t="s">
        <v>26</v>
      </c>
      <c r="S73" s="297" t="s">
        <v>122</v>
      </c>
      <c r="T73" s="297"/>
      <c r="U73" s="297"/>
      <c r="V73" s="250" t="s">
        <v>123</v>
      </c>
      <c r="W73" s="250"/>
      <c r="X73" s="250"/>
      <c r="Y73" s="250"/>
      <c r="Z73" s="298"/>
      <c r="AA73" s="298"/>
      <c r="AB73" s="282" t="s">
        <v>99</v>
      </c>
      <c r="AC73" s="228"/>
      <c r="AE73" s="61" t="str">
        <f>+I73</f>
        <v>□</v>
      </c>
      <c r="AF73" s="1">
        <f>+Z73</f>
        <v>0</v>
      </c>
      <c r="AH73" s="78" t="str">
        <f>IF(AE73&amp;AE74&amp;AE75="■□□","◎無し",IF(AE73&amp;AE74&amp;AE75="□■□","●適合",IF(AE73&amp;AE74&amp;AE75="□□■","◆未達",IF(AE73&amp;AE74&amp;AE75="□□□","■未答","▼矛盾"))))</f>
        <v>■未答</v>
      </c>
      <c r="AI73" s="229"/>
      <c r="AJ73" s="62" t="str">
        <f>IF(R73="■",IF(AF73=0,"◎無段",IF(AF73&gt;20,"◆未達","●範囲内")),"■未答")</f>
        <v>■未答</v>
      </c>
      <c r="AL73" s="63" t="s">
        <v>92</v>
      </c>
      <c r="AM73" s="64" t="s">
        <v>93</v>
      </c>
      <c r="AN73" s="64" t="s">
        <v>94</v>
      </c>
      <c r="AO73" s="64" t="s">
        <v>95</v>
      </c>
      <c r="AP73" s="64" t="s">
        <v>96</v>
      </c>
      <c r="AQ73" s="64" t="s">
        <v>33</v>
      </c>
    </row>
    <row r="74" spans="2:57" ht="8.15" customHeight="1" x14ac:dyDescent="0.2">
      <c r="B74" s="209"/>
      <c r="C74" s="210"/>
      <c r="D74" s="236"/>
      <c r="E74" s="211"/>
      <c r="F74" s="212"/>
      <c r="G74" s="212"/>
      <c r="H74" s="213"/>
      <c r="I74" s="299"/>
      <c r="J74" s="300"/>
      <c r="K74" s="300"/>
      <c r="L74" s="300"/>
      <c r="M74" s="300"/>
      <c r="N74" s="300"/>
      <c r="O74" s="300"/>
      <c r="P74" s="300"/>
      <c r="Q74" s="301"/>
      <c r="R74" s="223"/>
      <c r="S74" s="302"/>
      <c r="T74" s="302"/>
      <c r="U74" s="302"/>
      <c r="V74" s="303"/>
      <c r="W74" s="303"/>
      <c r="X74" s="303"/>
      <c r="Y74" s="303"/>
      <c r="Z74" s="302"/>
      <c r="AA74" s="302"/>
      <c r="AB74" s="304"/>
      <c r="AC74" s="228"/>
      <c r="AE74" s="1" t="str">
        <f>+I75</f>
        <v>□</v>
      </c>
      <c r="AL74" s="63"/>
      <c r="AM74" s="62" t="s">
        <v>3</v>
      </c>
      <c r="AN74" s="62" t="s">
        <v>4</v>
      </c>
      <c r="AO74" s="62" t="s">
        <v>5</v>
      </c>
      <c r="AP74" s="78" t="s">
        <v>34</v>
      </c>
      <c r="AQ74" s="78" t="s">
        <v>6</v>
      </c>
    </row>
    <row r="75" spans="2:57" ht="16" customHeight="1" x14ac:dyDescent="0.2">
      <c r="B75" s="209"/>
      <c r="C75" s="210"/>
      <c r="D75" s="236"/>
      <c r="E75" s="211"/>
      <c r="F75" s="212"/>
      <c r="G75" s="212"/>
      <c r="H75" s="213"/>
      <c r="I75" s="248" t="s">
        <v>26</v>
      </c>
      <c r="J75" s="226" t="s">
        <v>97</v>
      </c>
      <c r="K75" s="226"/>
      <c r="L75" s="226"/>
      <c r="M75" s="226"/>
      <c r="N75" s="226"/>
      <c r="O75" s="226"/>
      <c r="P75" s="226"/>
      <c r="Q75" s="227"/>
      <c r="R75" s="305" t="s">
        <v>26</v>
      </c>
      <c r="S75" s="218" t="s">
        <v>124</v>
      </c>
      <c r="T75" s="218"/>
      <c r="U75" s="218"/>
      <c r="V75" s="250" t="s">
        <v>125</v>
      </c>
      <c r="W75" s="250"/>
      <c r="X75" s="250"/>
      <c r="Y75" s="250"/>
      <c r="Z75" s="298"/>
      <c r="AA75" s="298"/>
      <c r="AB75" s="282" t="s">
        <v>99</v>
      </c>
      <c r="AC75" s="228"/>
      <c r="AE75" s="1" t="str">
        <f>+I76</f>
        <v>□</v>
      </c>
      <c r="AF75" s="1">
        <f>+Z75</f>
        <v>0</v>
      </c>
      <c r="AJ75" s="62" t="str">
        <f>IF(R75="■",IF(AF75=0,"◎無段",IF(AF75&gt;120,"◆未達","●範囲内")),"■未答")</f>
        <v>■未答</v>
      </c>
      <c r="AL75" s="15"/>
      <c r="AM75" s="15"/>
      <c r="AN75" s="15"/>
      <c r="AO75" s="15"/>
      <c r="AP75" s="15"/>
      <c r="AQ75" s="6"/>
      <c r="AR75" s="6"/>
      <c r="AS75" s="6"/>
      <c r="AT75" s="6"/>
      <c r="AU75" s="6"/>
      <c r="AV75" s="6"/>
      <c r="AW75" s="6"/>
      <c r="AX75" s="6"/>
    </row>
    <row r="76" spans="2:57" ht="16" customHeight="1" x14ac:dyDescent="0.2">
      <c r="B76" s="209"/>
      <c r="C76" s="210"/>
      <c r="D76" s="263"/>
      <c r="E76" s="211"/>
      <c r="F76" s="212"/>
      <c r="G76" s="212"/>
      <c r="H76" s="213"/>
      <c r="I76" s="248" t="s">
        <v>26</v>
      </c>
      <c r="J76" s="226" t="s">
        <v>100</v>
      </c>
      <c r="K76" s="226"/>
      <c r="L76" s="226"/>
      <c r="M76" s="226"/>
      <c r="N76" s="226"/>
      <c r="O76" s="226"/>
      <c r="P76" s="226"/>
      <c r="Q76" s="227"/>
      <c r="R76" s="305"/>
      <c r="S76" s="218"/>
      <c r="T76" s="218"/>
      <c r="U76" s="218"/>
      <c r="V76" s="250" t="s">
        <v>126</v>
      </c>
      <c r="W76" s="250"/>
      <c r="X76" s="250"/>
      <c r="Y76" s="250"/>
      <c r="Z76" s="298"/>
      <c r="AA76" s="298"/>
      <c r="AB76" s="282" t="s">
        <v>99</v>
      </c>
      <c r="AC76" s="228"/>
      <c r="AF76" s="1">
        <f>+Z76</f>
        <v>0</v>
      </c>
      <c r="AJ76" s="62" t="str">
        <f>IF(R75="■",IF(AF76=0,"◎無段",IF(AF76&gt;180,"◆未達","●範囲内")),"■未答")</f>
        <v>■未答</v>
      </c>
      <c r="AL76" s="224"/>
      <c r="AM76" s="15"/>
      <c r="AN76" s="15"/>
      <c r="AO76" s="15"/>
      <c r="AP76" s="15"/>
      <c r="AQ76" s="6"/>
      <c r="AR76" s="6"/>
      <c r="AS76" s="6"/>
      <c r="AT76" s="6"/>
      <c r="AU76" s="6"/>
      <c r="AV76" s="6"/>
      <c r="AW76" s="6"/>
      <c r="AX76" s="6"/>
      <c r="BE76" s="270"/>
    </row>
    <row r="77" spans="2:57" ht="6" customHeight="1" x14ac:dyDescent="0.2">
      <c r="B77" s="209"/>
      <c r="C77" s="210"/>
      <c r="D77" s="263"/>
      <c r="E77" s="252"/>
      <c r="F77" s="253"/>
      <c r="G77" s="253"/>
      <c r="H77" s="254"/>
      <c r="I77" s="306"/>
      <c r="J77" s="307"/>
      <c r="K77" s="306"/>
      <c r="L77" s="306"/>
      <c r="M77" s="306"/>
      <c r="N77" s="306"/>
      <c r="O77" s="307"/>
      <c r="P77" s="307"/>
      <c r="Q77" s="308"/>
      <c r="R77" s="309"/>
      <c r="S77" s="310"/>
      <c r="T77" s="310"/>
      <c r="U77" s="310"/>
      <c r="V77" s="292"/>
      <c r="W77" s="292"/>
      <c r="X77" s="292"/>
      <c r="Y77" s="292"/>
      <c r="Z77" s="292"/>
      <c r="AA77" s="292"/>
      <c r="AB77" s="293"/>
      <c r="AC77" s="262"/>
      <c r="AL77" s="224"/>
      <c r="BE77" s="224"/>
    </row>
    <row r="78" spans="2:57" ht="16.5" customHeight="1" x14ac:dyDescent="0.2">
      <c r="B78" s="209"/>
      <c r="C78" s="210"/>
      <c r="D78" s="263"/>
      <c r="E78" s="237" t="s">
        <v>127</v>
      </c>
      <c r="F78" s="238"/>
      <c r="G78" s="238"/>
      <c r="H78" s="239"/>
      <c r="I78" s="311"/>
      <c r="J78" s="312"/>
      <c r="K78" s="311"/>
      <c r="L78" s="311"/>
      <c r="M78" s="311"/>
      <c r="N78" s="311"/>
      <c r="O78" s="312"/>
      <c r="P78" s="312"/>
      <c r="Q78" s="313"/>
      <c r="R78" s="314"/>
      <c r="S78" s="315"/>
      <c r="T78" s="315"/>
      <c r="U78" s="315"/>
      <c r="V78" s="295"/>
      <c r="W78" s="295"/>
      <c r="X78" s="295"/>
      <c r="Y78" s="295"/>
      <c r="Z78" s="295"/>
      <c r="AA78" s="295"/>
      <c r="AB78" s="277" t="s">
        <v>91</v>
      </c>
      <c r="AC78" s="316"/>
      <c r="AE78" s="61" t="str">
        <f>+I80</f>
        <v>□</v>
      </c>
      <c r="AH78" s="78" t="str">
        <f>IF(AE78&amp;AE79&amp;AE80&amp;AE81="■□□□","◎無し",IF(AE78&amp;AE79&amp;AE80&amp;AE81="□■□□","◎無段",IF(AE78&amp;AE79&amp;AE80&amp;AE81="□□■□","●適合",IF(AE78&amp;AE79&amp;AE80&amp;AE81="□□□■","◆未達",IF(AE78&amp;AE79&amp;AE80&amp;AE81="□□□□","■未答","▼矛盾")))))</f>
        <v>■未答</v>
      </c>
      <c r="AI78" s="229"/>
      <c r="AL78" s="63" t="s">
        <v>77</v>
      </c>
      <c r="AM78" s="230" t="s">
        <v>128</v>
      </c>
      <c r="AN78" s="230" t="s">
        <v>83</v>
      </c>
      <c r="AO78" s="230" t="s">
        <v>82</v>
      </c>
      <c r="AP78" s="230" t="s">
        <v>81</v>
      </c>
      <c r="AQ78" s="230" t="s">
        <v>84</v>
      </c>
      <c r="AR78" s="230" t="s">
        <v>33</v>
      </c>
      <c r="BE78" s="224"/>
    </row>
    <row r="79" spans="2:57" ht="26.15" customHeight="1" x14ac:dyDescent="0.2">
      <c r="B79" s="209"/>
      <c r="C79" s="210"/>
      <c r="D79" s="263"/>
      <c r="E79" s="211"/>
      <c r="F79" s="212"/>
      <c r="G79" s="212"/>
      <c r="H79" s="213"/>
      <c r="I79" s="299"/>
      <c r="J79" s="63"/>
      <c r="K79" s="215"/>
      <c r="L79" s="215"/>
      <c r="M79" s="215"/>
      <c r="N79" s="215"/>
      <c r="O79" s="63"/>
      <c r="P79" s="63"/>
      <c r="Q79" s="216"/>
      <c r="R79" s="317" t="s">
        <v>129</v>
      </c>
      <c r="S79" s="318"/>
      <c r="T79" s="318"/>
      <c r="U79" s="283" t="s">
        <v>26</v>
      </c>
      <c r="V79" s="318" t="s">
        <v>122</v>
      </c>
      <c r="W79" s="318"/>
      <c r="X79" s="283" t="s">
        <v>26</v>
      </c>
      <c r="Y79" s="319" t="s">
        <v>130</v>
      </c>
      <c r="Z79" s="319"/>
      <c r="AA79" s="319"/>
      <c r="AB79" s="320"/>
      <c r="AC79" s="228"/>
      <c r="AE79" s="1" t="str">
        <f>+I81</f>
        <v>□</v>
      </c>
      <c r="AH79" s="321" t="s">
        <v>131</v>
      </c>
      <c r="AJ79" s="78" t="str">
        <f>IF(U79&amp;X79="■□","●単純",IF(U79&amp;X79="□■","◆またぎ",IF(U79&amp;X79="□□","■未答","▼矛盾")))</f>
        <v>■未答</v>
      </c>
      <c r="AL79" s="63"/>
      <c r="AM79" s="62" t="s">
        <v>3</v>
      </c>
      <c r="AN79" s="62" t="s">
        <v>87</v>
      </c>
      <c r="AO79" s="62" t="s">
        <v>4</v>
      </c>
      <c r="AP79" s="62" t="s">
        <v>5</v>
      </c>
      <c r="AQ79" s="78" t="s">
        <v>34</v>
      </c>
      <c r="AR79" s="78" t="s">
        <v>6</v>
      </c>
      <c r="BE79" s="224"/>
    </row>
    <row r="80" spans="2:57" ht="26.15" customHeight="1" x14ac:dyDescent="0.2">
      <c r="B80" s="209"/>
      <c r="C80" s="210"/>
      <c r="D80" s="263"/>
      <c r="E80" s="211"/>
      <c r="F80" s="212"/>
      <c r="G80" s="212"/>
      <c r="H80" s="213"/>
      <c r="I80" s="248" t="s">
        <v>8</v>
      </c>
      <c r="J80" s="63" t="s">
        <v>90</v>
      </c>
      <c r="K80" s="63"/>
      <c r="L80" s="63"/>
      <c r="M80" s="215"/>
      <c r="N80" s="215"/>
      <c r="O80" s="63"/>
      <c r="P80" s="63"/>
      <c r="Q80" s="216"/>
      <c r="R80" s="322" t="s">
        <v>132</v>
      </c>
      <c r="S80" s="323"/>
      <c r="T80" s="323"/>
      <c r="U80" s="283" t="s">
        <v>26</v>
      </c>
      <c r="V80" s="323" t="s">
        <v>133</v>
      </c>
      <c r="W80" s="323"/>
      <c r="X80" s="283" t="s">
        <v>26</v>
      </c>
      <c r="Y80" s="323" t="s">
        <v>134</v>
      </c>
      <c r="Z80" s="323"/>
      <c r="AA80" s="283" t="s">
        <v>26</v>
      </c>
      <c r="AB80" s="324" t="s">
        <v>135</v>
      </c>
      <c r="AC80" s="228"/>
      <c r="AE80" s="1" t="str">
        <f>+I82</f>
        <v>□</v>
      </c>
      <c r="AH80" s="321" t="s">
        <v>136</v>
      </c>
      <c r="AJ80" s="78" t="str">
        <f>IF(U80&amp;X80&amp;AA80="■□□","手すり",IF(U80&amp;X80&amp;AA80="□■□","手すり",IF(U80&amp;X80&amp;AA80="□□■","無し",IF(U80&amp;X80&amp;AA80="□□□","■未答","▼矛盾"))))</f>
        <v>■未答</v>
      </c>
      <c r="AL80" s="224"/>
      <c r="BE80" s="224"/>
    </row>
    <row r="81" spans="2:61" ht="26.15" customHeight="1" x14ac:dyDescent="0.2">
      <c r="B81" s="209"/>
      <c r="C81" s="210"/>
      <c r="D81" s="263"/>
      <c r="E81" s="211"/>
      <c r="F81" s="212"/>
      <c r="G81" s="212"/>
      <c r="H81" s="213"/>
      <c r="I81" s="248" t="s">
        <v>8</v>
      </c>
      <c r="J81" s="63" t="s">
        <v>137</v>
      </c>
      <c r="K81" s="63"/>
      <c r="L81" s="63"/>
      <c r="M81" s="63"/>
      <c r="N81" s="63"/>
      <c r="O81" s="63"/>
      <c r="P81" s="63"/>
      <c r="Q81" s="216"/>
      <c r="R81" s="325" t="s">
        <v>138</v>
      </c>
      <c r="S81" s="326"/>
      <c r="T81" s="326"/>
      <c r="U81" s="327" t="s">
        <v>26</v>
      </c>
      <c r="V81" s="328" t="s">
        <v>135</v>
      </c>
      <c r="W81" s="327" t="s">
        <v>26</v>
      </c>
      <c r="X81" s="328" t="s">
        <v>139</v>
      </c>
      <c r="Y81" s="327" t="s">
        <v>26</v>
      </c>
      <c r="Z81" s="328" t="s">
        <v>140</v>
      </c>
      <c r="AA81" s="328"/>
      <c r="AB81" s="329"/>
      <c r="AC81" s="228"/>
      <c r="AE81" s="1" t="str">
        <f>+I83</f>
        <v>□</v>
      </c>
      <c r="AH81" s="321" t="s">
        <v>141</v>
      </c>
      <c r="AJ81" s="78" t="str">
        <f>IF(U81&amp;W81&amp;Y81="■□□",0,IF(U81&amp;W81&amp;Y81="□■□",1,IF(U81&amp;W81&amp;Y81="□□■",2,IF(U81&amp;W81&amp;Y81="□□□","■未答","▼矛盾"))))</f>
        <v>■未答</v>
      </c>
    </row>
    <row r="82" spans="2:61" ht="30" customHeight="1" x14ac:dyDescent="0.2">
      <c r="B82" s="209"/>
      <c r="C82" s="210"/>
      <c r="D82" s="263"/>
      <c r="E82" s="263"/>
      <c r="F82" s="265" t="s">
        <v>142</v>
      </c>
      <c r="G82" s="279"/>
      <c r="H82" s="280"/>
      <c r="I82" s="248" t="s">
        <v>26</v>
      </c>
      <c r="J82" s="226" t="s">
        <v>143</v>
      </c>
      <c r="K82" s="226"/>
      <c r="L82" s="226"/>
      <c r="M82" s="226"/>
      <c r="N82" s="226"/>
      <c r="O82" s="226"/>
      <c r="P82" s="226"/>
      <c r="Q82" s="227"/>
      <c r="R82" s="330" t="s">
        <v>144</v>
      </c>
      <c r="S82" s="331"/>
      <c r="T82" s="331"/>
      <c r="U82" s="332" t="s">
        <v>145</v>
      </c>
      <c r="V82" s="332"/>
      <c r="W82" s="333"/>
      <c r="X82" s="334" t="s">
        <v>99</v>
      </c>
      <c r="Y82" s="335" t="s">
        <v>146</v>
      </c>
      <c r="Z82" s="333"/>
      <c r="AA82" s="334" t="s">
        <v>99</v>
      </c>
      <c r="AB82" s="336"/>
      <c r="AC82" s="228"/>
      <c r="AE82" s="337"/>
      <c r="AF82" s="338"/>
      <c r="AG82" s="338"/>
      <c r="AH82" s="338"/>
      <c r="AI82" s="338"/>
      <c r="AJ82" s="339" t="str">
        <f>IF(U79="■",V79,"")</f>
        <v/>
      </c>
    </row>
    <row r="83" spans="2:61" ht="30" customHeight="1" x14ac:dyDescent="0.2">
      <c r="B83" s="209"/>
      <c r="C83" s="210"/>
      <c r="D83" s="263"/>
      <c r="E83" s="263"/>
      <c r="F83" s="265" t="s">
        <v>147</v>
      </c>
      <c r="G83" s="279"/>
      <c r="H83" s="280"/>
      <c r="I83" s="248" t="s">
        <v>26</v>
      </c>
      <c r="J83" s="226" t="s">
        <v>148</v>
      </c>
      <c r="K83" s="226"/>
      <c r="L83" s="226"/>
      <c r="M83" s="226"/>
      <c r="N83" s="226"/>
      <c r="O83" s="226"/>
      <c r="P83" s="226"/>
      <c r="Q83" s="227"/>
      <c r="R83" s="330" t="s">
        <v>149</v>
      </c>
      <c r="S83" s="331"/>
      <c r="T83" s="331"/>
      <c r="U83" s="331"/>
      <c r="V83" s="331"/>
      <c r="W83" s="331"/>
      <c r="X83" s="331"/>
      <c r="Y83" s="340"/>
      <c r="Z83" s="340"/>
      <c r="AA83" s="334" t="s">
        <v>99</v>
      </c>
      <c r="AB83" s="336"/>
      <c r="AC83" s="228"/>
      <c r="AD83" s="6"/>
      <c r="AE83" s="341"/>
      <c r="AF83" s="342"/>
      <c r="AG83" s="342">
        <f>+Y83</f>
        <v>0</v>
      </c>
      <c r="AH83" s="342"/>
      <c r="AI83" s="342">
        <f>+Y84</f>
        <v>0</v>
      </c>
      <c r="AJ83" s="343" t="str">
        <f>IF(X79="■",Y79,"")</f>
        <v/>
      </c>
    </row>
    <row r="84" spans="2:61" ht="26.15" customHeight="1" x14ac:dyDescent="0.2">
      <c r="B84" s="209"/>
      <c r="C84" s="210"/>
      <c r="D84" s="263"/>
      <c r="E84" s="263"/>
      <c r="F84" s="237" t="s">
        <v>150</v>
      </c>
      <c r="G84" s="238"/>
      <c r="H84" s="239"/>
      <c r="I84" s="299"/>
      <c r="J84" s="63"/>
      <c r="K84" s="215"/>
      <c r="L84" s="215"/>
      <c r="M84" s="215"/>
      <c r="N84" s="215"/>
      <c r="O84" s="63"/>
      <c r="P84" s="63"/>
      <c r="Q84" s="216"/>
      <c r="R84" s="330" t="s">
        <v>151</v>
      </c>
      <c r="S84" s="331"/>
      <c r="T84" s="331"/>
      <c r="U84" s="331"/>
      <c r="V84" s="331"/>
      <c r="W84" s="331"/>
      <c r="X84" s="331"/>
      <c r="Y84" s="340"/>
      <c r="Z84" s="340"/>
      <c r="AA84" s="334" t="s">
        <v>99</v>
      </c>
      <c r="AB84" s="336"/>
      <c r="AC84" s="228"/>
      <c r="AD84" s="6"/>
      <c r="AE84" s="344"/>
      <c r="AF84" s="345"/>
      <c r="AG84" s="346">
        <f>+Y85</f>
        <v>0</v>
      </c>
      <c r="AH84" s="347">
        <f>+W82</f>
        <v>0</v>
      </c>
      <c r="AI84" s="348"/>
      <c r="AJ84" s="349"/>
    </row>
    <row r="85" spans="2:61" ht="26.15" customHeight="1" x14ac:dyDescent="0.2">
      <c r="B85" s="209"/>
      <c r="C85" s="210"/>
      <c r="D85" s="263"/>
      <c r="E85" s="263"/>
      <c r="F85" s="211"/>
      <c r="G85" s="212"/>
      <c r="H85" s="213"/>
      <c r="I85" s="63"/>
      <c r="J85" s="63"/>
      <c r="K85" s="63"/>
      <c r="L85" s="63"/>
      <c r="M85" s="63"/>
      <c r="N85" s="63"/>
      <c r="O85" s="63"/>
      <c r="P85" s="63"/>
      <c r="Q85" s="216"/>
      <c r="R85" s="330" t="s">
        <v>152</v>
      </c>
      <c r="S85" s="331"/>
      <c r="T85" s="331"/>
      <c r="U85" s="331"/>
      <c r="V85" s="331"/>
      <c r="W85" s="331"/>
      <c r="X85" s="331"/>
      <c r="Y85" s="340"/>
      <c r="Z85" s="340"/>
      <c r="AA85" s="334" t="s">
        <v>99</v>
      </c>
      <c r="AB85" s="336"/>
      <c r="AC85" s="228"/>
      <c r="AD85" s="6"/>
      <c r="AE85" s="6"/>
      <c r="AF85" s="350"/>
      <c r="AG85" s="351">
        <f>+Y86</f>
        <v>0</v>
      </c>
      <c r="AH85" s="352"/>
      <c r="AI85" s="353"/>
      <c r="AJ85" s="354"/>
    </row>
    <row r="86" spans="2:61" s="361" customFormat="1" ht="18" customHeight="1" x14ac:dyDescent="0.2">
      <c r="B86" s="209"/>
      <c r="C86" s="210"/>
      <c r="D86" s="355"/>
      <c r="E86" s="355"/>
      <c r="F86" s="252"/>
      <c r="G86" s="253"/>
      <c r="H86" s="254"/>
      <c r="I86" s="307"/>
      <c r="J86" s="307"/>
      <c r="K86" s="307"/>
      <c r="L86" s="307"/>
      <c r="M86" s="307"/>
      <c r="N86" s="307"/>
      <c r="O86" s="307"/>
      <c r="P86" s="307"/>
      <c r="Q86" s="308"/>
      <c r="R86" s="356" t="s">
        <v>153</v>
      </c>
      <c r="S86" s="357"/>
      <c r="T86" s="357"/>
      <c r="U86" s="357"/>
      <c r="V86" s="357"/>
      <c r="W86" s="357"/>
      <c r="X86" s="357"/>
      <c r="Y86" s="358"/>
      <c r="Z86" s="358"/>
      <c r="AA86" s="334" t="s">
        <v>99</v>
      </c>
      <c r="AB86" s="359"/>
      <c r="AC86" s="360"/>
      <c r="AH86" s="362"/>
      <c r="AI86" s="362"/>
      <c r="AJ86" s="362"/>
      <c r="AK86" s="362"/>
      <c r="AL86" s="362"/>
      <c r="AM86" s="362"/>
      <c r="AN86" s="362"/>
      <c r="AO86" s="362"/>
      <c r="AP86" s="362"/>
      <c r="BB86" s="362"/>
      <c r="BC86" s="362"/>
      <c r="BD86" s="362"/>
      <c r="BE86" s="362"/>
      <c r="BF86" s="362"/>
      <c r="BG86" s="362"/>
      <c r="BH86" s="362"/>
      <c r="BI86" s="362"/>
    </row>
    <row r="87" spans="2:61" ht="40" customHeight="1" x14ac:dyDescent="0.2">
      <c r="B87" s="209"/>
      <c r="C87" s="210"/>
      <c r="D87" s="273" t="s">
        <v>154</v>
      </c>
      <c r="E87" s="264"/>
      <c r="F87" s="265"/>
      <c r="G87" s="265"/>
      <c r="H87" s="266"/>
      <c r="I87" s="241"/>
      <c r="J87" s="241"/>
      <c r="K87" s="241"/>
      <c r="L87" s="241"/>
      <c r="M87" s="241"/>
      <c r="N87" s="241"/>
      <c r="O87" s="241"/>
      <c r="P87" s="241"/>
      <c r="Q87" s="242"/>
      <c r="R87" s="363"/>
      <c r="S87" s="276"/>
      <c r="T87" s="276"/>
      <c r="U87" s="276"/>
      <c r="V87" s="276"/>
      <c r="W87" s="276"/>
      <c r="X87" s="276"/>
      <c r="Y87" s="276"/>
      <c r="Z87" s="276"/>
      <c r="AA87" s="276"/>
      <c r="AB87" s="276"/>
      <c r="AC87" s="246"/>
      <c r="AE87" s="61" t="str">
        <f>+I89</f>
        <v>□</v>
      </c>
      <c r="AH87" s="62" t="str">
        <f>IF(AE87&amp;AE88="■□","●適合",IF(AE87&amp;AE88="□■","◆未達",IF(AE87&amp;AE88="□□","■未答","▼矛盾")))</f>
        <v>■未答</v>
      </c>
      <c r="AI87" s="221"/>
      <c r="AL87" s="63" t="s">
        <v>29</v>
      </c>
      <c r="AM87" s="64" t="s">
        <v>30</v>
      </c>
      <c r="AN87" s="64" t="s">
        <v>31</v>
      </c>
      <c r="AO87" s="64" t="s">
        <v>32</v>
      </c>
      <c r="AP87" s="64" t="s">
        <v>33</v>
      </c>
    </row>
    <row r="88" spans="2:61" ht="20.149999999999999" customHeight="1" x14ac:dyDescent="0.2">
      <c r="B88" s="209"/>
      <c r="C88" s="210"/>
      <c r="D88" s="263"/>
      <c r="E88" s="264" t="s">
        <v>155</v>
      </c>
      <c r="F88" s="265"/>
      <c r="G88" s="265"/>
      <c r="H88" s="266"/>
      <c r="I88" s="215"/>
      <c r="J88" s="63"/>
      <c r="K88" s="215"/>
      <c r="L88" s="215"/>
      <c r="M88" s="215"/>
      <c r="N88" s="215"/>
      <c r="O88" s="63"/>
      <c r="P88" s="63"/>
      <c r="Q88" s="216"/>
      <c r="R88" s="217" t="s">
        <v>26</v>
      </c>
      <c r="S88" s="250" t="s">
        <v>156</v>
      </c>
      <c r="T88" s="250"/>
      <c r="U88" s="250"/>
      <c r="V88" s="250"/>
      <c r="W88" s="250"/>
      <c r="X88" s="250"/>
      <c r="Y88" s="250"/>
      <c r="Z88" s="250"/>
      <c r="AA88" s="250"/>
      <c r="AB88" s="364"/>
      <c r="AC88" s="228"/>
      <c r="AE88" s="1" t="str">
        <f>+I90</f>
        <v>□</v>
      </c>
      <c r="AF88" s="1" t="str">
        <f>R88</f>
        <v>□</v>
      </c>
      <c r="AG88" s="1">
        <f>IF(AF88&amp;AF89&amp;AF90&amp;AF91="□□□□",1,IF(AF88&amp;AF89&amp;AF90&amp;AF91="■□□□",1,IF(AF88&amp;AF89&amp;AF90&amp;AF91="□■□□",2,IF(AF88&amp;AF89&amp;AF90&amp;AF91="□□■□",2,IF(AF88&amp;AF89&amp;AF90&amp;AF91="□□□■",2,0)))))</f>
        <v>1</v>
      </c>
      <c r="AJ88" s="78" t="str">
        <f>IF(AG88=1,"■未答",IF(AG88=2,"◆未達",IF(AF88&amp;AF89&amp;AF90&amp;AF91="■■□□","◎無段",IF(AF88&amp;AF89&amp;AF90&amp;AF91="■□■□","●適合",IF(AF88&amp;AF89&amp;AF90&amp;AF91="■□□■","◆未達","▼矛盾")))))</f>
        <v>■未答</v>
      </c>
      <c r="AM88" s="62" t="s">
        <v>4</v>
      </c>
      <c r="AN88" s="62" t="s">
        <v>5</v>
      </c>
      <c r="AO88" s="78" t="s">
        <v>34</v>
      </c>
      <c r="AP88" s="78" t="s">
        <v>6</v>
      </c>
    </row>
    <row r="89" spans="2:61" ht="20.149999999999999" customHeight="1" x14ac:dyDescent="0.2">
      <c r="B89" s="209"/>
      <c r="C89" s="210"/>
      <c r="D89" s="263"/>
      <c r="E89" s="264" t="s">
        <v>102</v>
      </c>
      <c r="F89" s="265"/>
      <c r="G89" s="265"/>
      <c r="H89" s="266"/>
      <c r="I89" s="225" t="s">
        <v>8</v>
      </c>
      <c r="J89" s="226" t="s">
        <v>75</v>
      </c>
      <c r="K89" s="226"/>
      <c r="L89" s="226"/>
      <c r="M89" s="226"/>
      <c r="N89" s="226"/>
      <c r="O89" s="226"/>
      <c r="P89" s="226"/>
      <c r="Q89" s="227"/>
      <c r="R89" s="223"/>
      <c r="S89" s="224"/>
      <c r="T89" s="224"/>
      <c r="U89" s="224"/>
      <c r="V89" s="224"/>
      <c r="W89" s="224"/>
      <c r="X89" s="224"/>
      <c r="Y89" s="224"/>
      <c r="Z89" s="224"/>
      <c r="AA89" s="224"/>
      <c r="AB89" s="224"/>
      <c r="AC89" s="228"/>
      <c r="AF89" s="1" t="str">
        <f>R90</f>
        <v>□</v>
      </c>
      <c r="AL89" s="63" t="s">
        <v>77</v>
      </c>
      <c r="AM89" s="230" t="s">
        <v>78</v>
      </c>
      <c r="AN89" s="230" t="s">
        <v>79</v>
      </c>
      <c r="AO89" s="230" t="s">
        <v>80</v>
      </c>
      <c r="AP89" s="230" t="s">
        <v>81</v>
      </c>
      <c r="AQ89" s="230" t="s">
        <v>82</v>
      </c>
      <c r="AR89" s="230" t="s">
        <v>83</v>
      </c>
      <c r="AS89" s="230" t="s">
        <v>84</v>
      </c>
      <c r="AT89" s="64" t="s">
        <v>33</v>
      </c>
    </row>
    <row r="90" spans="2:61" ht="20.149999999999999" customHeight="1" x14ac:dyDescent="0.2">
      <c r="B90" s="209"/>
      <c r="C90" s="210"/>
      <c r="D90" s="263"/>
      <c r="E90" s="264" t="s">
        <v>157</v>
      </c>
      <c r="F90" s="265"/>
      <c r="G90" s="265"/>
      <c r="H90" s="266"/>
      <c r="I90" s="225" t="s">
        <v>8</v>
      </c>
      <c r="J90" s="226" t="s">
        <v>85</v>
      </c>
      <c r="K90" s="226"/>
      <c r="L90" s="226"/>
      <c r="M90" s="226"/>
      <c r="N90" s="226"/>
      <c r="O90" s="226"/>
      <c r="P90" s="226"/>
      <c r="Q90" s="227"/>
      <c r="R90" s="217" t="s">
        <v>26</v>
      </c>
      <c r="S90" s="224" t="s">
        <v>76</v>
      </c>
      <c r="T90" s="224"/>
      <c r="U90" s="224"/>
      <c r="V90" s="224"/>
      <c r="W90" s="224"/>
      <c r="X90" s="365"/>
      <c r="Y90" s="224"/>
      <c r="Z90" s="224"/>
      <c r="AA90" s="224"/>
      <c r="AB90" s="224"/>
      <c r="AC90" s="228"/>
      <c r="AF90" s="1" t="str">
        <f>+R91</f>
        <v>□</v>
      </c>
      <c r="AL90" s="63"/>
      <c r="AM90" s="62" t="s">
        <v>87</v>
      </c>
      <c r="AN90" s="62" t="s">
        <v>4</v>
      </c>
      <c r="AO90" s="62" t="s">
        <v>5</v>
      </c>
      <c r="AP90" s="62" t="s">
        <v>5</v>
      </c>
      <c r="AQ90" s="62" t="s">
        <v>5</v>
      </c>
      <c r="AR90" s="62" t="s">
        <v>5</v>
      </c>
      <c r="AS90" s="78" t="s">
        <v>34</v>
      </c>
      <c r="AT90" s="78" t="s">
        <v>6</v>
      </c>
    </row>
    <row r="91" spans="2:61" ht="20.149999999999999" customHeight="1" x14ac:dyDescent="0.2">
      <c r="B91" s="209"/>
      <c r="C91" s="210"/>
      <c r="D91" s="263"/>
      <c r="E91" s="264" t="s">
        <v>158</v>
      </c>
      <c r="F91" s="265"/>
      <c r="G91" s="265"/>
      <c r="H91" s="266"/>
      <c r="I91" s="233"/>
      <c r="J91" s="232"/>
      <c r="K91" s="233"/>
      <c r="L91" s="232"/>
      <c r="M91" s="232"/>
      <c r="N91" s="232"/>
      <c r="O91" s="232"/>
      <c r="P91" s="232"/>
      <c r="Q91" s="234"/>
      <c r="R91" s="217" t="s">
        <v>26</v>
      </c>
      <c r="S91" s="224" t="s">
        <v>159</v>
      </c>
      <c r="T91" s="224"/>
      <c r="U91" s="224"/>
      <c r="V91" s="224"/>
      <c r="W91" s="224"/>
      <c r="X91" s="224"/>
      <c r="Y91" s="224"/>
      <c r="Z91" s="224"/>
      <c r="AA91" s="224"/>
      <c r="AB91" s="224"/>
      <c r="AC91" s="228"/>
      <c r="AF91" s="1" t="str">
        <f>+R92</f>
        <v>□</v>
      </c>
    </row>
    <row r="92" spans="2:61" ht="20.149999999999999" customHeight="1" x14ac:dyDescent="0.2">
      <c r="B92" s="209"/>
      <c r="C92" s="210"/>
      <c r="D92" s="263"/>
      <c r="E92" s="264" t="s">
        <v>160</v>
      </c>
      <c r="F92" s="265"/>
      <c r="G92" s="265"/>
      <c r="H92" s="266"/>
      <c r="I92" s="233"/>
      <c r="J92" s="232"/>
      <c r="K92" s="233"/>
      <c r="L92" s="232"/>
      <c r="M92" s="232"/>
      <c r="N92" s="232"/>
      <c r="O92" s="232"/>
      <c r="P92" s="232"/>
      <c r="Q92" s="234"/>
      <c r="R92" s="217" t="s">
        <v>26</v>
      </c>
      <c r="S92" s="224" t="s">
        <v>161</v>
      </c>
      <c r="T92" s="224"/>
      <c r="U92" s="224"/>
      <c r="V92" s="224"/>
      <c r="W92" s="224"/>
      <c r="X92" s="224"/>
      <c r="Y92" s="224"/>
      <c r="Z92" s="224"/>
      <c r="AA92" s="224"/>
      <c r="AB92" s="224"/>
      <c r="AC92" s="228"/>
    </row>
    <row r="93" spans="2:61" ht="36" customHeight="1" thickBot="1" x14ac:dyDescent="0.25">
      <c r="B93" s="366"/>
      <c r="C93" s="367"/>
      <c r="D93" s="368"/>
      <c r="E93" s="369" t="s">
        <v>162</v>
      </c>
      <c r="F93" s="370"/>
      <c r="G93" s="370"/>
      <c r="H93" s="371"/>
      <c r="I93" s="372"/>
      <c r="J93" s="372"/>
      <c r="K93" s="372"/>
      <c r="L93" s="372"/>
      <c r="M93" s="372"/>
      <c r="N93" s="372"/>
      <c r="O93" s="372"/>
      <c r="P93" s="372"/>
      <c r="Q93" s="373"/>
      <c r="R93" s="374"/>
      <c r="S93" s="375"/>
      <c r="T93" s="375"/>
      <c r="U93" s="375"/>
      <c r="V93" s="375"/>
      <c r="W93" s="375"/>
      <c r="X93" s="375"/>
      <c r="Y93" s="375"/>
      <c r="Z93" s="375"/>
      <c r="AA93" s="375"/>
      <c r="AB93" s="375"/>
      <c r="AC93" s="376"/>
    </row>
    <row r="94" spans="2:61" ht="16" customHeight="1" x14ac:dyDescent="0.2">
      <c r="B94" s="198" t="s">
        <v>163</v>
      </c>
      <c r="C94" s="199"/>
      <c r="D94" s="200" t="s">
        <v>164</v>
      </c>
      <c r="E94" s="201"/>
      <c r="F94" s="201"/>
      <c r="G94" s="201"/>
      <c r="H94" s="202"/>
      <c r="I94" s="377" t="s">
        <v>8</v>
      </c>
      <c r="J94" s="204" t="s">
        <v>90</v>
      </c>
      <c r="K94" s="204"/>
      <c r="L94" s="204"/>
      <c r="M94" s="204"/>
      <c r="N94" s="204"/>
      <c r="O94" s="204"/>
      <c r="P94" s="204"/>
      <c r="Q94" s="205"/>
      <c r="R94" s="207"/>
      <c r="S94" s="207"/>
      <c r="T94" s="207"/>
      <c r="U94" s="207"/>
      <c r="V94" s="207"/>
      <c r="W94" s="207"/>
      <c r="X94" s="207"/>
      <c r="Y94" s="207"/>
      <c r="Z94" s="207"/>
      <c r="AA94" s="207"/>
      <c r="AB94" s="277" t="s">
        <v>91</v>
      </c>
      <c r="AC94" s="378"/>
      <c r="AE94" s="61" t="str">
        <f>+I94</f>
        <v>□</v>
      </c>
      <c r="AF94" s="1">
        <f>IF(AE95="■",1,IF(AE96="■",1,0))</f>
        <v>0</v>
      </c>
      <c r="AH94" s="78" t="str">
        <f>IF(AE94&amp;AE95&amp;AE96="■□□","◎無し",IF(AE94&amp;AE95&amp;AE96="□■□","●適合",IF(AE94&amp;AE95&amp;AE96="□□■","◆未達",IF(AE94&amp;AE95&amp;AE96="□□□","■未答","▼矛盾"))))</f>
        <v>■未答</v>
      </c>
      <c r="AI94" s="229"/>
      <c r="AL94" s="63" t="s">
        <v>92</v>
      </c>
      <c r="AM94" s="64" t="s">
        <v>93</v>
      </c>
      <c r="AN94" s="64" t="s">
        <v>94</v>
      </c>
      <c r="AO94" s="64" t="s">
        <v>95</v>
      </c>
      <c r="AP94" s="64" t="s">
        <v>96</v>
      </c>
      <c r="AQ94" s="64" t="s">
        <v>33</v>
      </c>
    </row>
    <row r="95" spans="2:61" ht="16" customHeight="1" x14ac:dyDescent="0.2">
      <c r="B95" s="209"/>
      <c r="C95" s="210"/>
      <c r="D95" s="211"/>
      <c r="E95" s="212"/>
      <c r="F95" s="212"/>
      <c r="G95" s="212"/>
      <c r="H95" s="213"/>
      <c r="I95" s="248" t="s">
        <v>26</v>
      </c>
      <c r="J95" s="63" t="s">
        <v>165</v>
      </c>
      <c r="K95" s="63"/>
      <c r="L95" s="63"/>
      <c r="M95" s="63"/>
      <c r="N95" s="63"/>
      <c r="O95" s="63"/>
      <c r="P95" s="63"/>
      <c r="Q95" s="216"/>
      <c r="R95" s="249" t="s">
        <v>166</v>
      </c>
      <c r="S95" s="250"/>
      <c r="T95" s="250"/>
      <c r="U95" s="250"/>
      <c r="V95" s="250"/>
      <c r="W95" s="250"/>
      <c r="X95" s="281"/>
      <c r="Y95" s="281"/>
      <c r="Z95" s="281"/>
      <c r="AA95" s="224" t="s">
        <v>99</v>
      </c>
      <c r="AB95" s="224"/>
      <c r="AC95" s="228"/>
      <c r="AE95" s="1" t="str">
        <f>+I95</f>
        <v>□</v>
      </c>
      <c r="AF95" s="1">
        <f>+X95</f>
        <v>0</v>
      </c>
      <c r="AJ95" s="62" t="str">
        <f>IF(AF94=1,IF(AF95=0,"■未答",IF(AF95&lt;780,"◆未達","●範囲内")),"■未答")</f>
        <v>■未答</v>
      </c>
      <c r="AL95" s="63"/>
      <c r="AM95" s="62" t="s">
        <v>3</v>
      </c>
      <c r="AN95" s="62" t="s">
        <v>4</v>
      </c>
      <c r="AO95" s="62" t="s">
        <v>5</v>
      </c>
      <c r="AP95" s="78" t="s">
        <v>34</v>
      </c>
      <c r="AQ95" s="78" t="s">
        <v>6</v>
      </c>
    </row>
    <row r="96" spans="2:61" ht="16" customHeight="1" x14ac:dyDescent="0.2">
      <c r="B96" s="209"/>
      <c r="C96" s="210"/>
      <c r="D96" s="252"/>
      <c r="E96" s="253"/>
      <c r="F96" s="253"/>
      <c r="G96" s="253"/>
      <c r="H96" s="254"/>
      <c r="I96" s="255" t="s">
        <v>26</v>
      </c>
      <c r="J96" s="287" t="s">
        <v>167</v>
      </c>
      <c r="K96" s="287"/>
      <c r="L96" s="287"/>
      <c r="M96" s="287"/>
      <c r="N96" s="287"/>
      <c r="O96" s="287"/>
      <c r="P96" s="287"/>
      <c r="Q96" s="288"/>
      <c r="R96" s="258" t="s">
        <v>168</v>
      </c>
      <c r="S96" s="259"/>
      <c r="T96" s="259"/>
      <c r="U96" s="259"/>
      <c r="V96" s="259"/>
      <c r="W96" s="259"/>
      <c r="X96" s="379"/>
      <c r="Y96" s="379"/>
      <c r="Z96" s="379"/>
      <c r="AA96" s="261" t="s">
        <v>99</v>
      </c>
      <c r="AB96" s="261"/>
      <c r="AC96" s="262"/>
      <c r="AE96" s="1" t="str">
        <f>+I96</f>
        <v>□</v>
      </c>
      <c r="AF96" s="1">
        <f>+X96</f>
        <v>0</v>
      </c>
      <c r="AJ96" s="62" t="str">
        <f>IF(AF94=1,IF(AF96=0,"■未答◎無段",IF(AF96&lt;750,"◆未達","●範囲内")),"■未答")</f>
        <v>■未答</v>
      </c>
    </row>
    <row r="97" spans="2:45" ht="20.25" customHeight="1" x14ac:dyDescent="0.2">
      <c r="B97" s="209"/>
      <c r="C97" s="210"/>
      <c r="D97" s="237" t="s">
        <v>169</v>
      </c>
      <c r="E97" s="238"/>
      <c r="F97" s="238"/>
      <c r="G97" s="238"/>
      <c r="H97" s="239"/>
      <c r="I97" s="311"/>
      <c r="J97" s="241"/>
      <c r="K97" s="241"/>
      <c r="L97" s="241"/>
      <c r="M97" s="241"/>
      <c r="N97" s="241"/>
      <c r="O97" s="241"/>
      <c r="P97" s="241"/>
      <c r="Q97" s="242"/>
      <c r="R97" s="276"/>
      <c r="S97" s="276"/>
      <c r="T97" s="276"/>
      <c r="U97" s="276"/>
      <c r="V97" s="276"/>
      <c r="W97" s="276"/>
      <c r="X97" s="295"/>
      <c r="Y97" s="295"/>
      <c r="Z97" s="295"/>
      <c r="AA97" s="295"/>
      <c r="AB97" s="276"/>
      <c r="AC97" s="246"/>
      <c r="AE97" s="61" t="str">
        <f>+I98</f>
        <v>□</v>
      </c>
      <c r="AF97" s="1">
        <f>IF(AE98="■",1,IF(AE99="■",1,0))</f>
        <v>0</v>
      </c>
      <c r="AH97" s="62" t="str">
        <f>IF(AE97&amp;AE98="■□","●適合",IF(AE97&amp;AE98="□■","◆未達",IF(AE97&amp;AE98="□□","■未答","▼矛盾")))</f>
        <v>■未答</v>
      </c>
      <c r="AI97" s="221"/>
      <c r="AL97" s="63" t="s">
        <v>29</v>
      </c>
      <c r="AM97" s="64" t="s">
        <v>30</v>
      </c>
      <c r="AN97" s="64" t="s">
        <v>31</v>
      </c>
      <c r="AO97" s="64" t="s">
        <v>32</v>
      </c>
      <c r="AP97" s="64" t="s">
        <v>33</v>
      </c>
    </row>
    <row r="98" spans="2:45" ht="26.15" customHeight="1" x14ac:dyDescent="0.2">
      <c r="B98" s="209"/>
      <c r="C98" s="210"/>
      <c r="D98" s="211"/>
      <c r="E98" s="212"/>
      <c r="F98" s="212"/>
      <c r="G98" s="212"/>
      <c r="H98" s="213"/>
      <c r="I98" s="248" t="s">
        <v>26</v>
      </c>
      <c r="J98" s="63" t="s">
        <v>170</v>
      </c>
      <c r="K98" s="63"/>
      <c r="L98" s="63"/>
      <c r="M98" s="63"/>
      <c r="N98" s="63"/>
      <c r="O98" s="63"/>
      <c r="P98" s="63"/>
      <c r="Q98" s="216"/>
      <c r="R98" s="249" t="s">
        <v>171</v>
      </c>
      <c r="S98" s="250"/>
      <c r="T98" s="250"/>
      <c r="U98" s="250"/>
      <c r="V98" s="250"/>
      <c r="W98" s="250"/>
      <c r="X98" s="281"/>
      <c r="Y98" s="281"/>
      <c r="Z98" s="281"/>
      <c r="AA98" s="224" t="s">
        <v>99</v>
      </c>
      <c r="AB98" s="224"/>
      <c r="AC98" s="228"/>
      <c r="AE98" s="1" t="str">
        <f>+I99</f>
        <v>□</v>
      </c>
      <c r="AF98" s="1">
        <f>+X98</f>
        <v>0</v>
      </c>
      <c r="AJ98" s="62" t="str">
        <f>IF(AF97=1,IF(AF98=0,"■未答",IF(AF98&lt;750,"◆未達","●範囲内")),"■未答")</f>
        <v>■未答</v>
      </c>
      <c r="AM98" s="62" t="s">
        <v>4</v>
      </c>
      <c r="AN98" s="62" t="s">
        <v>5</v>
      </c>
      <c r="AO98" s="78" t="s">
        <v>34</v>
      </c>
      <c r="AP98" s="78" t="s">
        <v>6</v>
      </c>
    </row>
    <row r="99" spans="2:45" ht="26.15" customHeight="1" x14ac:dyDescent="0.2">
      <c r="B99" s="209"/>
      <c r="C99" s="210"/>
      <c r="D99" s="211"/>
      <c r="E99" s="212"/>
      <c r="F99" s="212"/>
      <c r="G99" s="212"/>
      <c r="H99" s="213"/>
      <c r="I99" s="248" t="s">
        <v>26</v>
      </c>
      <c r="J99" s="63" t="s">
        <v>172</v>
      </c>
      <c r="K99" s="63"/>
      <c r="L99" s="63"/>
      <c r="M99" s="63"/>
      <c r="N99" s="63"/>
      <c r="O99" s="63"/>
      <c r="P99" s="63"/>
      <c r="Q99" s="216"/>
      <c r="R99" s="249" t="s">
        <v>173</v>
      </c>
      <c r="S99" s="250"/>
      <c r="T99" s="250"/>
      <c r="U99" s="250"/>
      <c r="V99" s="250"/>
      <c r="W99" s="250"/>
      <c r="X99" s="281"/>
      <c r="Y99" s="281"/>
      <c r="Z99" s="281"/>
      <c r="AA99" s="224" t="s">
        <v>99</v>
      </c>
      <c r="AB99" s="224"/>
      <c r="AC99" s="228"/>
      <c r="AF99" s="1">
        <f>+X99</f>
        <v>0</v>
      </c>
      <c r="AJ99" s="62" t="str">
        <f>IF(AF97=1,IF(AF99=0,"■未答◎無段",IF(AF99&lt;600,"◆未達","●範囲内")),"■未答")</f>
        <v>■未答</v>
      </c>
    </row>
    <row r="100" spans="2:45" ht="21" customHeight="1" thickBot="1" x14ac:dyDescent="0.25">
      <c r="B100" s="366"/>
      <c r="C100" s="367"/>
      <c r="D100" s="380"/>
      <c r="E100" s="381"/>
      <c r="F100" s="381"/>
      <c r="G100" s="381"/>
      <c r="H100" s="382"/>
      <c r="I100" s="383"/>
      <c r="J100" s="372"/>
      <c r="K100" s="372"/>
      <c r="L100" s="372"/>
      <c r="M100" s="372"/>
      <c r="N100" s="372"/>
      <c r="O100" s="372"/>
      <c r="P100" s="372"/>
      <c r="Q100" s="373"/>
      <c r="R100" s="375"/>
      <c r="S100" s="375"/>
      <c r="T100" s="375"/>
      <c r="U100" s="375"/>
      <c r="V100" s="384"/>
      <c r="W100" s="384"/>
      <c r="X100" s="384"/>
      <c r="Y100" s="384"/>
      <c r="Z100" s="384"/>
      <c r="AA100" s="384"/>
      <c r="AB100" s="384"/>
      <c r="AC100" s="376"/>
    </row>
    <row r="101" spans="2:45" ht="22" customHeight="1" x14ac:dyDescent="0.2">
      <c r="B101" s="209" t="s">
        <v>174</v>
      </c>
      <c r="C101" s="385"/>
      <c r="D101" s="200" t="s">
        <v>175</v>
      </c>
      <c r="E101" s="201"/>
      <c r="F101" s="201"/>
      <c r="G101" s="201"/>
      <c r="H101" s="202"/>
      <c r="I101" s="248" t="s">
        <v>8</v>
      </c>
      <c r="J101" s="63" t="s">
        <v>176</v>
      </c>
      <c r="K101" s="63"/>
      <c r="L101" s="63"/>
      <c r="M101" s="215"/>
      <c r="N101" s="215"/>
      <c r="O101" s="63"/>
      <c r="P101" s="63"/>
      <c r="Q101" s="216"/>
      <c r="R101" s="206"/>
      <c r="S101" s="207"/>
      <c r="T101" s="207"/>
      <c r="U101" s="207"/>
      <c r="V101" s="207"/>
      <c r="W101" s="207"/>
      <c r="X101" s="207"/>
      <c r="Y101" s="207"/>
      <c r="Z101" s="207"/>
      <c r="AA101" s="207"/>
      <c r="AB101" s="277" t="s">
        <v>91</v>
      </c>
      <c r="AC101" s="378"/>
      <c r="AE101" s="61" t="str">
        <f>+I101</f>
        <v>□</v>
      </c>
      <c r="AH101" s="78" t="str">
        <f>IF(AE101&amp;AE102&amp;AE103&amp;AE104="■□□□","◎無し",IF(AE101&amp;AE102&amp;AE103&amp;AE104="□■□□","Ｅ適合",IF(AE101&amp;AE102&amp;AE103&amp;AE104="□□■□","●適合",IF(AE101&amp;AE102&amp;AE103&amp;AE104="□□□■","◆未達",IF(AE101&amp;AE102&amp;AE103&amp;AE104="□□□□","■未答","▼矛盾")))))</f>
        <v>■未答</v>
      </c>
      <c r="AI101" s="229"/>
      <c r="AL101" s="63" t="s">
        <v>77</v>
      </c>
      <c r="AM101" s="230" t="s">
        <v>128</v>
      </c>
      <c r="AN101" s="230" t="s">
        <v>83</v>
      </c>
      <c r="AO101" s="230" t="s">
        <v>82</v>
      </c>
      <c r="AP101" s="230" t="s">
        <v>81</v>
      </c>
      <c r="AQ101" s="230" t="s">
        <v>84</v>
      </c>
      <c r="AR101" s="230" t="s">
        <v>33</v>
      </c>
    </row>
    <row r="102" spans="2:45" ht="22" customHeight="1" x14ac:dyDescent="0.2">
      <c r="B102" s="209"/>
      <c r="C102" s="385"/>
      <c r="D102" s="211"/>
      <c r="E102" s="212"/>
      <c r="F102" s="212"/>
      <c r="G102" s="212"/>
      <c r="H102" s="213"/>
      <c r="I102" s="248" t="s">
        <v>8</v>
      </c>
      <c r="J102" s="63" t="s">
        <v>177</v>
      </c>
      <c r="K102" s="63"/>
      <c r="L102" s="63"/>
      <c r="M102" s="63"/>
      <c r="N102" s="63"/>
      <c r="O102" s="63"/>
      <c r="P102" s="63"/>
      <c r="Q102" s="216"/>
      <c r="R102" s="386" t="s">
        <v>178</v>
      </c>
      <c r="S102" s="297"/>
      <c r="T102" s="281"/>
      <c r="U102" s="281"/>
      <c r="V102" s="387" t="s">
        <v>179</v>
      </c>
      <c r="W102" s="281"/>
      <c r="X102" s="281"/>
      <c r="Y102" s="224"/>
      <c r="Z102" s="224"/>
      <c r="AA102" s="224"/>
      <c r="AB102" s="224"/>
      <c r="AC102" s="228"/>
      <c r="AE102" s="1" t="str">
        <f>+I102</f>
        <v>□</v>
      </c>
      <c r="AL102" s="63"/>
      <c r="AM102" s="62" t="s">
        <v>3</v>
      </c>
      <c r="AN102" s="62" t="s">
        <v>180</v>
      </c>
      <c r="AO102" s="62" t="s">
        <v>4</v>
      </c>
      <c r="AP102" s="62" t="s">
        <v>5</v>
      </c>
      <c r="AQ102" s="78" t="s">
        <v>34</v>
      </c>
      <c r="AR102" s="78" t="s">
        <v>6</v>
      </c>
    </row>
    <row r="103" spans="2:45" ht="26.25" customHeight="1" x14ac:dyDescent="0.2">
      <c r="B103" s="209"/>
      <c r="C103" s="385"/>
      <c r="D103" s="236"/>
      <c r="E103" s="237" t="s">
        <v>181</v>
      </c>
      <c r="F103" s="238"/>
      <c r="G103" s="238"/>
      <c r="H103" s="239"/>
      <c r="I103" s="299"/>
      <c r="J103" s="63"/>
      <c r="K103" s="63"/>
      <c r="L103" s="63"/>
      <c r="M103" s="63"/>
      <c r="N103" s="63"/>
      <c r="O103" s="63"/>
      <c r="P103" s="63"/>
      <c r="Q103" s="216"/>
      <c r="R103" s="388"/>
      <c r="S103" s="302"/>
      <c r="T103" s="302"/>
      <c r="U103" s="302"/>
      <c r="V103" s="302"/>
      <c r="W103" s="389"/>
      <c r="X103" s="389"/>
      <c r="Y103" s="302"/>
      <c r="Z103" s="302"/>
      <c r="AA103" s="224"/>
      <c r="AB103" s="282"/>
      <c r="AC103" s="228"/>
      <c r="AE103" s="1" t="str">
        <f>+I104</f>
        <v>□</v>
      </c>
      <c r="AH103" s="390">
        <f>IF(W102=0,0,T102/W102)</f>
        <v>0</v>
      </c>
      <c r="AJ103" s="62" t="str">
        <f>IF(AH103=0,"",IF(AH103&gt;(22/21),"◆過勾配","●適合"))</f>
        <v/>
      </c>
    </row>
    <row r="104" spans="2:45" ht="17.149999999999999" customHeight="1" x14ac:dyDescent="0.2">
      <c r="B104" s="209"/>
      <c r="C104" s="385"/>
      <c r="D104" s="236"/>
      <c r="E104" s="252"/>
      <c r="F104" s="253"/>
      <c r="G104" s="253"/>
      <c r="H104" s="254"/>
      <c r="I104" s="248" t="s">
        <v>26</v>
      </c>
      <c r="J104" s="226" t="s">
        <v>182</v>
      </c>
      <c r="K104" s="226"/>
      <c r="L104" s="226"/>
      <c r="M104" s="226"/>
      <c r="N104" s="226"/>
      <c r="O104" s="226"/>
      <c r="P104" s="226"/>
      <c r="Q104" s="227"/>
      <c r="R104" s="249" t="s">
        <v>183</v>
      </c>
      <c r="S104" s="250"/>
      <c r="T104" s="250"/>
      <c r="U104" s="250"/>
      <c r="V104" s="281"/>
      <c r="W104" s="281"/>
      <c r="X104" s="224" t="s">
        <v>99</v>
      </c>
      <c r="Y104" s="224"/>
      <c r="Z104" s="224"/>
      <c r="AA104" s="224"/>
      <c r="AB104" s="282"/>
      <c r="AC104" s="228"/>
      <c r="AE104" s="1" t="str">
        <f>+I105</f>
        <v>□</v>
      </c>
      <c r="AH104" s="391" t="s">
        <v>184</v>
      </c>
    </row>
    <row r="105" spans="2:45" ht="17.149999999999999" customHeight="1" x14ac:dyDescent="0.2">
      <c r="B105" s="209"/>
      <c r="C105" s="385"/>
      <c r="D105" s="236"/>
      <c r="E105" s="265" t="s">
        <v>185</v>
      </c>
      <c r="F105" s="392"/>
      <c r="G105" s="392"/>
      <c r="H105" s="280"/>
      <c r="I105" s="248" t="s">
        <v>26</v>
      </c>
      <c r="J105" s="226" t="s">
        <v>186</v>
      </c>
      <c r="K105" s="226"/>
      <c r="L105" s="226"/>
      <c r="M105" s="226"/>
      <c r="N105" s="226"/>
      <c r="O105" s="226"/>
      <c r="P105" s="226"/>
      <c r="Q105" s="227"/>
      <c r="R105" s="249" t="s">
        <v>187</v>
      </c>
      <c r="S105" s="250"/>
      <c r="T105" s="250"/>
      <c r="U105" s="250"/>
      <c r="V105" s="281"/>
      <c r="W105" s="281"/>
      <c r="X105" s="224" t="s">
        <v>99</v>
      </c>
      <c r="Y105" s="302"/>
      <c r="Z105" s="302"/>
      <c r="AA105" s="224"/>
      <c r="AB105" s="282"/>
      <c r="AC105" s="228"/>
      <c r="AH105" s="393" t="s">
        <v>188</v>
      </c>
      <c r="AJ105" s="78" t="str">
        <f>IF(V105&gt;0,IF(V105&lt;195,"◆195未満","●適合"),"■未答")</f>
        <v>■未答</v>
      </c>
    </row>
    <row r="106" spans="2:45" ht="17.149999999999999" customHeight="1" x14ac:dyDescent="0.2">
      <c r="B106" s="209"/>
      <c r="C106" s="385"/>
      <c r="D106" s="236"/>
      <c r="E106" s="237" t="s">
        <v>189</v>
      </c>
      <c r="F106" s="238"/>
      <c r="G106" s="238"/>
      <c r="H106" s="239"/>
      <c r="I106" s="63"/>
      <c r="J106" s="63"/>
      <c r="K106" s="63"/>
      <c r="L106" s="63"/>
      <c r="M106" s="63"/>
      <c r="N106" s="63"/>
      <c r="O106" s="63"/>
      <c r="P106" s="63"/>
      <c r="Q106" s="216"/>
      <c r="R106" s="235"/>
      <c r="S106" s="394" t="s">
        <v>190</v>
      </c>
      <c r="T106" s="394"/>
      <c r="U106" s="394"/>
      <c r="V106" s="394"/>
      <c r="W106" s="394"/>
      <c r="X106" s="394"/>
      <c r="Y106" s="395">
        <f>+V104*2+V105</f>
        <v>0</v>
      </c>
      <c r="Z106" s="395"/>
      <c r="AA106" s="224" t="s">
        <v>99</v>
      </c>
      <c r="AB106" s="224"/>
      <c r="AC106" s="228"/>
      <c r="AH106" s="393" t="s">
        <v>191</v>
      </c>
      <c r="AJ106" s="78" t="str">
        <f>IF(Y106&gt;0,IF(AND(Y106&gt;=550,Y106&lt;=650),"●適合","◆未達"),"■未答")</f>
        <v>■未答</v>
      </c>
    </row>
    <row r="107" spans="2:45" ht="17.149999999999999" customHeight="1" x14ac:dyDescent="0.2">
      <c r="B107" s="209"/>
      <c r="C107" s="385"/>
      <c r="D107" s="236"/>
      <c r="E107" s="211"/>
      <c r="F107" s="212"/>
      <c r="G107" s="212"/>
      <c r="H107" s="213"/>
      <c r="I107" s="63"/>
      <c r="J107" s="63"/>
      <c r="K107" s="63"/>
      <c r="L107" s="63"/>
      <c r="M107" s="63"/>
      <c r="N107" s="63"/>
      <c r="O107" s="63"/>
      <c r="P107" s="63"/>
      <c r="Q107" s="216"/>
      <c r="R107" s="249" t="s">
        <v>192</v>
      </c>
      <c r="S107" s="250"/>
      <c r="T107" s="250"/>
      <c r="U107" s="250"/>
      <c r="V107" s="281"/>
      <c r="W107" s="281"/>
      <c r="X107" s="224" t="s">
        <v>99</v>
      </c>
      <c r="Y107" s="302"/>
      <c r="Z107" s="302"/>
      <c r="AA107" s="224"/>
      <c r="AB107" s="224"/>
      <c r="AC107" s="228"/>
      <c r="AH107" s="321" t="s">
        <v>193</v>
      </c>
      <c r="AJ107" s="78" t="str">
        <f>IF(V107&gt;0,IF(V107&gt;30,"◆30超過","●適合"),"■未答")</f>
        <v>■未答</v>
      </c>
    </row>
    <row r="108" spans="2:45" ht="8.25" customHeight="1" x14ac:dyDescent="0.2">
      <c r="B108" s="209"/>
      <c r="C108" s="385"/>
      <c r="D108" s="236"/>
      <c r="E108" s="211"/>
      <c r="F108" s="212"/>
      <c r="G108" s="212"/>
      <c r="H108" s="213"/>
      <c r="I108" s="63"/>
      <c r="J108" s="63"/>
      <c r="K108" s="63"/>
      <c r="L108" s="63"/>
      <c r="M108" s="63"/>
      <c r="N108" s="63"/>
      <c r="O108" s="63"/>
      <c r="P108" s="63"/>
      <c r="Q108" s="216"/>
      <c r="R108" s="235"/>
      <c r="S108" s="224"/>
      <c r="T108" s="224"/>
      <c r="U108" s="302"/>
      <c r="V108" s="302"/>
      <c r="W108" s="302"/>
      <c r="X108" s="302"/>
      <c r="Y108" s="302"/>
      <c r="Z108" s="224"/>
      <c r="AA108" s="224"/>
      <c r="AB108" s="224"/>
      <c r="AC108" s="228"/>
      <c r="AH108" s="321"/>
      <c r="AN108" s="354"/>
    </row>
    <row r="109" spans="2:45" ht="20.149999999999999" customHeight="1" x14ac:dyDescent="0.2">
      <c r="B109" s="209"/>
      <c r="C109" s="385"/>
      <c r="D109" s="236"/>
      <c r="E109" s="211"/>
      <c r="F109" s="212"/>
      <c r="G109" s="212"/>
      <c r="H109" s="213"/>
      <c r="I109" s="63"/>
      <c r="J109" s="63"/>
      <c r="K109" s="63"/>
      <c r="L109" s="63"/>
      <c r="M109" s="63"/>
      <c r="N109" s="63"/>
      <c r="O109" s="63"/>
      <c r="P109" s="63"/>
      <c r="Q109" s="216"/>
      <c r="R109" s="223"/>
      <c r="S109" s="302"/>
      <c r="T109" s="302"/>
      <c r="U109" s="302"/>
      <c r="V109" s="302"/>
      <c r="W109" s="302"/>
      <c r="X109" s="302"/>
      <c r="Y109" s="302"/>
      <c r="Z109" s="224"/>
      <c r="AA109" s="224"/>
      <c r="AB109" s="224"/>
      <c r="AC109" s="228"/>
      <c r="AH109" s="321"/>
    </row>
    <row r="110" spans="2:45" ht="20.149999999999999" customHeight="1" x14ac:dyDescent="0.2">
      <c r="B110" s="209"/>
      <c r="C110" s="385"/>
      <c r="D110" s="236"/>
      <c r="E110" s="263"/>
      <c r="F110" s="396" t="s">
        <v>194</v>
      </c>
      <c r="G110" s="397"/>
      <c r="H110" s="398"/>
      <c r="I110" s="63"/>
      <c r="J110" s="63"/>
      <c r="K110" s="63"/>
      <c r="L110" s="63"/>
      <c r="M110" s="63"/>
      <c r="N110" s="63"/>
      <c r="O110" s="63"/>
      <c r="P110" s="63"/>
      <c r="Q110" s="216"/>
      <c r="R110" s="217" t="s">
        <v>26</v>
      </c>
      <c r="S110" s="224" t="s">
        <v>195</v>
      </c>
      <c r="T110" s="224"/>
      <c r="U110" s="224"/>
      <c r="V110" s="224"/>
      <c r="W110" s="302"/>
      <c r="X110" s="302"/>
      <c r="Y110" s="302"/>
      <c r="Z110" s="224"/>
      <c r="AA110" s="224"/>
      <c r="AB110" s="224"/>
      <c r="AC110" s="228"/>
      <c r="AF110" s="1" t="str">
        <f>+R110</f>
        <v>□</v>
      </c>
      <c r="AH110" s="321" t="s">
        <v>196</v>
      </c>
      <c r="AJ110" s="78"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63" t="s">
        <v>197</v>
      </c>
      <c r="AM110" s="230" t="s">
        <v>198</v>
      </c>
      <c r="AN110" s="230" t="s">
        <v>199</v>
      </c>
      <c r="AO110" s="230" t="s">
        <v>200</v>
      </c>
      <c r="AP110" s="230" t="s">
        <v>201</v>
      </c>
      <c r="AQ110" s="230" t="s">
        <v>202</v>
      </c>
      <c r="AR110" s="230" t="s">
        <v>202</v>
      </c>
      <c r="AS110" s="230" t="s">
        <v>33</v>
      </c>
    </row>
    <row r="111" spans="2:45" ht="20.149999999999999" customHeight="1" x14ac:dyDescent="0.2">
      <c r="B111" s="209"/>
      <c r="C111" s="385"/>
      <c r="D111" s="236"/>
      <c r="E111" s="263"/>
      <c r="F111" s="399"/>
      <c r="G111" s="400"/>
      <c r="H111" s="401"/>
      <c r="I111" s="63"/>
      <c r="J111" s="63"/>
      <c r="K111" s="63"/>
      <c r="L111" s="63"/>
      <c r="M111" s="63"/>
      <c r="N111" s="63"/>
      <c r="O111" s="63"/>
      <c r="P111" s="63"/>
      <c r="Q111" s="216"/>
      <c r="R111" s="217" t="s">
        <v>26</v>
      </c>
      <c r="S111" s="224" t="s">
        <v>203</v>
      </c>
      <c r="T111" s="224"/>
      <c r="U111" s="224"/>
      <c r="V111" s="224"/>
      <c r="W111" s="224"/>
      <c r="X111" s="224"/>
      <c r="Y111" s="224"/>
      <c r="Z111" s="224"/>
      <c r="AA111" s="224"/>
      <c r="AB111" s="224"/>
      <c r="AC111" s="228"/>
      <c r="AF111" s="1" t="str">
        <f>+R111</f>
        <v>□</v>
      </c>
      <c r="AL111" s="63"/>
      <c r="AM111" s="62" t="s">
        <v>3</v>
      </c>
      <c r="AN111" s="62" t="s">
        <v>204</v>
      </c>
      <c r="AO111" s="62" t="s">
        <v>205</v>
      </c>
      <c r="AP111" s="62" t="s">
        <v>206</v>
      </c>
      <c r="AQ111" s="78" t="s">
        <v>207</v>
      </c>
      <c r="AR111" s="78" t="s">
        <v>34</v>
      </c>
      <c r="AS111" s="402" t="s">
        <v>6</v>
      </c>
    </row>
    <row r="112" spans="2:45" ht="20.149999999999999" customHeight="1" x14ac:dyDescent="0.2">
      <c r="B112" s="209"/>
      <c r="C112" s="385"/>
      <c r="D112" s="236"/>
      <c r="E112" s="263"/>
      <c r="F112" s="396" t="s">
        <v>208</v>
      </c>
      <c r="G112" s="397"/>
      <c r="H112" s="398"/>
      <c r="I112" s="63"/>
      <c r="J112" s="63"/>
      <c r="K112" s="63"/>
      <c r="L112" s="63"/>
      <c r="M112" s="63"/>
      <c r="N112" s="63"/>
      <c r="O112" s="63"/>
      <c r="P112" s="63"/>
      <c r="Q112" s="216"/>
      <c r="R112" s="217" t="s">
        <v>26</v>
      </c>
      <c r="S112" s="224" t="s">
        <v>209</v>
      </c>
      <c r="T112" s="224"/>
      <c r="U112" s="224"/>
      <c r="V112" s="224"/>
      <c r="W112" s="224"/>
      <c r="X112" s="224"/>
      <c r="Y112" s="224"/>
      <c r="Z112" s="224"/>
      <c r="AA112" s="224"/>
      <c r="AB112" s="224"/>
      <c r="AC112" s="228"/>
      <c r="AF112" s="1" t="str">
        <f>+R112</f>
        <v>□</v>
      </c>
    </row>
    <row r="113" spans="2:44" ht="20.149999999999999" customHeight="1" x14ac:dyDescent="0.2">
      <c r="B113" s="209"/>
      <c r="C113" s="385"/>
      <c r="D113" s="236"/>
      <c r="E113" s="263"/>
      <c r="F113" s="399"/>
      <c r="G113" s="400"/>
      <c r="H113" s="401"/>
      <c r="I113" s="63"/>
      <c r="J113" s="63"/>
      <c r="K113" s="63"/>
      <c r="L113" s="63"/>
      <c r="M113" s="63"/>
      <c r="N113" s="63"/>
      <c r="O113" s="63"/>
      <c r="P113" s="63"/>
      <c r="Q113" s="216"/>
      <c r="R113" s="217" t="s">
        <v>26</v>
      </c>
      <c r="S113" s="224" t="s">
        <v>210</v>
      </c>
      <c r="T113" s="224"/>
      <c r="U113" s="224"/>
      <c r="V113" s="224"/>
      <c r="W113" s="224"/>
      <c r="X113" s="224"/>
      <c r="Y113" s="224"/>
      <c r="Z113" s="224"/>
      <c r="AA113" s="224"/>
      <c r="AB113" s="224"/>
      <c r="AC113" s="228"/>
      <c r="AF113" s="1" t="str">
        <f>+R113</f>
        <v>□</v>
      </c>
    </row>
    <row r="114" spans="2:44" ht="20.149999999999999" customHeight="1" x14ac:dyDescent="0.2">
      <c r="B114" s="209"/>
      <c r="C114" s="385"/>
      <c r="D114" s="236"/>
      <c r="E114" s="263"/>
      <c r="F114" s="396" t="s">
        <v>211</v>
      </c>
      <c r="G114" s="397"/>
      <c r="H114" s="398"/>
      <c r="I114" s="63"/>
      <c r="J114" s="63"/>
      <c r="K114" s="63"/>
      <c r="L114" s="63"/>
      <c r="M114" s="63"/>
      <c r="N114" s="63"/>
      <c r="O114" s="63"/>
      <c r="P114" s="63"/>
      <c r="Q114" s="216"/>
      <c r="R114" s="217" t="s">
        <v>26</v>
      </c>
      <c r="S114" s="224" t="s">
        <v>212</v>
      </c>
      <c r="T114" s="224"/>
      <c r="U114" s="224"/>
      <c r="V114" s="224"/>
      <c r="W114" s="224"/>
      <c r="X114" s="224"/>
      <c r="Y114" s="224"/>
      <c r="Z114" s="224"/>
      <c r="AA114" s="224"/>
      <c r="AB114" s="224"/>
      <c r="AC114" s="228"/>
      <c r="AF114" s="1" t="str">
        <f>+R114</f>
        <v>□</v>
      </c>
    </row>
    <row r="115" spans="2:44" ht="20.149999999999999" customHeight="1" thickBot="1" x14ac:dyDescent="0.25">
      <c r="B115" s="366"/>
      <c r="C115" s="403"/>
      <c r="D115" s="236"/>
      <c r="E115" s="263"/>
      <c r="F115" s="404"/>
      <c r="G115" s="405"/>
      <c r="H115" s="406"/>
      <c r="I115" s="372"/>
      <c r="J115" s="372"/>
      <c r="K115" s="372"/>
      <c r="L115" s="372"/>
      <c r="M115" s="372"/>
      <c r="N115" s="372"/>
      <c r="O115" s="372"/>
      <c r="P115" s="372"/>
      <c r="Q115" s="373"/>
      <c r="R115" s="374"/>
      <c r="S115" s="375"/>
      <c r="T115" s="375"/>
      <c r="U115" s="375"/>
      <c r="V115" s="375"/>
      <c r="W115" s="375"/>
      <c r="X115" s="375"/>
      <c r="Y115" s="375"/>
      <c r="Z115" s="375"/>
      <c r="AA115" s="375"/>
      <c r="AB115" s="375"/>
      <c r="AC115" s="376"/>
    </row>
    <row r="116" spans="2:44" ht="17.149999999999999" customHeight="1" x14ac:dyDescent="0.2">
      <c r="B116" s="407" t="s">
        <v>213</v>
      </c>
      <c r="C116" s="408"/>
      <c r="D116" s="200" t="s">
        <v>214</v>
      </c>
      <c r="E116" s="201"/>
      <c r="F116" s="201"/>
      <c r="G116" s="201"/>
      <c r="H116" s="202"/>
      <c r="I116" s="409" t="s">
        <v>26</v>
      </c>
      <c r="J116" s="410" t="s">
        <v>215</v>
      </c>
      <c r="K116" s="410"/>
      <c r="L116" s="410"/>
      <c r="M116" s="410"/>
      <c r="N116" s="410"/>
      <c r="O116" s="410"/>
      <c r="P116" s="410"/>
      <c r="Q116" s="411"/>
      <c r="R116" s="412"/>
      <c r="S116" s="413"/>
      <c r="T116" s="413"/>
      <c r="U116" s="413"/>
      <c r="V116" s="413"/>
      <c r="W116" s="413"/>
      <c r="X116" s="413"/>
      <c r="Y116" s="413"/>
      <c r="Z116" s="413"/>
      <c r="AA116" s="413"/>
      <c r="AB116" s="413"/>
      <c r="AC116" s="414"/>
      <c r="AE116" s="61" t="str">
        <f>+I116</f>
        <v>□</v>
      </c>
      <c r="AH116" s="78" t="str">
        <f>IF(AE116&amp;AE117&amp;AE118="■□□","●適合",IF(AE116&amp;AE117&amp;AE118="□■□","◆未達",IF(AE116&amp;AE117&amp;AE118="□□■","◆未達",IF(AE116&amp;AE117&amp;AE118="□□□","■未答","▼矛盾"))))</f>
        <v>■未答</v>
      </c>
      <c r="AI116" s="229"/>
      <c r="AL116" s="63" t="s">
        <v>92</v>
      </c>
      <c r="AM116" s="64" t="s">
        <v>93</v>
      </c>
      <c r="AN116" s="64" t="s">
        <v>94</v>
      </c>
      <c r="AO116" s="64" t="s">
        <v>95</v>
      </c>
      <c r="AP116" s="64" t="s">
        <v>96</v>
      </c>
      <c r="AQ116" s="64" t="s">
        <v>33</v>
      </c>
    </row>
    <row r="117" spans="2:44" ht="17.149999999999999" customHeight="1" x14ac:dyDescent="0.2">
      <c r="B117" s="415"/>
      <c r="C117" s="416"/>
      <c r="D117" s="211"/>
      <c r="E117" s="212"/>
      <c r="F117" s="212"/>
      <c r="G117" s="212"/>
      <c r="H117" s="213"/>
      <c r="I117" s="417" t="s">
        <v>26</v>
      </c>
      <c r="J117" s="300" t="s">
        <v>216</v>
      </c>
      <c r="K117" s="300"/>
      <c r="L117" s="300"/>
      <c r="M117" s="300"/>
      <c r="N117" s="300"/>
      <c r="O117" s="300"/>
      <c r="P117" s="300"/>
      <c r="Q117" s="301"/>
      <c r="R117" s="388"/>
      <c r="S117" s="302"/>
      <c r="T117" s="302"/>
      <c r="U117" s="302"/>
      <c r="V117" s="302"/>
      <c r="W117" s="302"/>
      <c r="X117" s="302"/>
      <c r="Y117" s="302"/>
      <c r="Z117" s="302"/>
      <c r="AA117" s="302"/>
      <c r="AB117" s="302"/>
      <c r="AC117" s="418"/>
      <c r="AE117" s="1" t="str">
        <f>+I117</f>
        <v>□</v>
      </c>
      <c r="AL117" s="63"/>
      <c r="AM117" s="62" t="s">
        <v>4</v>
      </c>
      <c r="AN117" s="62" t="s">
        <v>5</v>
      </c>
      <c r="AO117" s="62" t="s">
        <v>5</v>
      </c>
      <c r="AP117" s="78" t="s">
        <v>34</v>
      </c>
      <c r="AQ117" s="78" t="s">
        <v>6</v>
      </c>
    </row>
    <row r="118" spans="2:44" ht="17.149999999999999" customHeight="1" x14ac:dyDescent="0.2">
      <c r="B118" s="415"/>
      <c r="C118" s="416"/>
      <c r="D118" s="211"/>
      <c r="E118" s="212"/>
      <c r="F118" s="212"/>
      <c r="G118" s="212"/>
      <c r="H118" s="213"/>
      <c r="I118" s="419" t="s">
        <v>26</v>
      </c>
      <c r="J118" s="307" t="s">
        <v>217</v>
      </c>
      <c r="K118" s="307"/>
      <c r="L118" s="307"/>
      <c r="M118" s="307"/>
      <c r="N118" s="307"/>
      <c r="O118" s="307"/>
      <c r="P118" s="307"/>
      <c r="Q118" s="308"/>
      <c r="R118" s="420"/>
      <c r="S118" s="292"/>
      <c r="T118" s="292"/>
      <c r="U118" s="292"/>
      <c r="V118" s="292"/>
      <c r="W118" s="292"/>
      <c r="X118" s="292"/>
      <c r="Y118" s="292"/>
      <c r="Z118" s="292"/>
      <c r="AA118" s="292"/>
      <c r="AB118" s="292"/>
      <c r="AC118" s="421"/>
      <c r="AE118" s="1" t="str">
        <f>+I118</f>
        <v>□</v>
      </c>
    </row>
    <row r="119" spans="2:44" ht="13" customHeight="1" x14ac:dyDescent="0.2">
      <c r="B119" s="415"/>
      <c r="C119" s="416"/>
      <c r="D119" s="263"/>
      <c r="E119" s="422" t="s">
        <v>218</v>
      </c>
      <c r="F119" s="423" t="s">
        <v>219</v>
      </c>
      <c r="G119" s="424"/>
      <c r="H119" s="425"/>
      <c r="I119" s="426"/>
      <c r="J119" s="312"/>
      <c r="K119" s="312"/>
      <c r="L119" s="312"/>
      <c r="M119" s="312"/>
      <c r="N119" s="312"/>
      <c r="O119" s="312"/>
      <c r="P119" s="312"/>
      <c r="Q119" s="313"/>
      <c r="R119" s="294"/>
      <c r="S119" s="295"/>
      <c r="T119" s="295"/>
      <c r="U119" s="295"/>
      <c r="V119" s="295"/>
      <c r="W119" s="295"/>
      <c r="X119" s="295"/>
      <c r="Y119" s="295"/>
      <c r="Z119" s="295"/>
      <c r="AA119" s="295"/>
      <c r="AB119" s="295"/>
      <c r="AC119" s="427"/>
    </row>
    <row r="120" spans="2:44" ht="13" customHeight="1" x14ac:dyDescent="0.2">
      <c r="B120" s="415"/>
      <c r="C120" s="416"/>
      <c r="D120" s="263"/>
      <c r="E120" s="428" t="s">
        <v>220</v>
      </c>
      <c r="F120" s="423" t="s">
        <v>221</v>
      </c>
      <c r="G120" s="429"/>
      <c r="H120" s="430"/>
      <c r="I120" s="431"/>
      <c r="J120" s="300"/>
      <c r="K120" s="300"/>
      <c r="L120" s="300"/>
      <c r="M120" s="300"/>
      <c r="N120" s="300"/>
      <c r="O120" s="300"/>
      <c r="P120" s="300"/>
      <c r="Q120" s="301"/>
      <c r="R120" s="388"/>
      <c r="S120" s="302"/>
      <c r="T120" s="302"/>
      <c r="U120" s="302"/>
      <c r="V120" s="302"/>
      <c r="W120" s="302"/>
      <c r="X120" s="302"/>
      <c r="Y120" s="302"/>
      <c r="Z120" s="302"/>
      <c r="AA120" s="302"/>
      <c r="AB120" s="304"/>
      <c r="AC120" s="418"/>
    </row>
    <row r="121" spans="2:44" ht="16" customHeight="1" x14ac:dyDescent="0.2">
      <c r="B121" s="415"/>
      <c r="C121" s="416"/>
      <c r="D121" s="263"/>
      <c r="E121" s="273" t="s">
        <v>222</v>
      </c>
      <c r="F121" s="432" t="s">
        <v>223</v>
      </c>
      <c r="G121" s="433"/>
      <c r="H121" s="434"/>
      <c r="I121" s="248" t="s">
        <v>8</v>
      </c>
      <c r="J121" s="63" t="s">
        <v>176</v>
      </c>
      <c r="K121" s="63"/>
      <c r="L121" s="63"/>
      <c r="M121" s="215"/>
      <c r="N121" s="215"/>
      <c r="O121" s="63"/>
      <c r="P121" s="63"/>
      <c r="Q121" s="216"/>
      <c r="R121" s="388"/>
      <c r="S121" s="302"/>
      <c r="T121" s="302"/>
      <c r="U121" s="302"/>
      <c r="V121" s="302"/>
      <c r="W121" s="302"/>
      <c r="X121" s="435"/>
      <c r="Y121" s="435"/>
      <c r="Z121" s="436"/>
      <c r="AA121" s="436"/>
      <c r="AB121" s="437" t="s">
        <v>91</v>
      </c>
      <c r="AC121" s="418"/>
      <c r="AE121" s="61" t="str">
        <f t="shared" ref="AE121:AE137" si="0">+I121</f>
        <v>□</v>
      </c>
      <c r="AH121" s="78" t="str">
        <f>IF(AE121&amp;AE122&amp;AE123&amp;AE124="■□□□","◎無し",IF(AE121&amp;AE122&amp;AE123&amp;AE124="□■□□","Ｅ適合",IF(AE121&amp;AE122&amp;AE123&amp;AE124="□□■□","●適合",IF(AE121&amp;AE122&amp;AE123&amp;AE124="□□□■","◆未達",IF(AE121&amp;AE122&amp;AE123&amp;AE124="□□□□","■未答","▼矛盾")))))</f>
        <v>■未答</v>
      </c>
      <c r="AI121" s="229"/>
      <c r="AL121" s="63" t="s">
        <v>77</v>
      </c>
      <c r="AM121" s="230" t="s">
        <v>128</v>
      </c>
      <c r="AN121" s="230" t="s">
        <v>83</v>
      </c>
      <c r="AO121" s="230" t="s">
        <v>82</v>
      </c>
      <c r="AP121" s="230" t="s">
        <v>81</v>
      </c>
      <c r="AQ121" s="230" t="s">
        <v>84</v>
      </c>
      <c r="AR121" s="230" t="s">
        <v>33</v>
      </c>
    </row>
    <row r="122" spans="2:44" ht="16" customHeight="1" x14ac:dyDescent="0.2">
      <c r="B122" s="415"/>
      <c r="C122" s="416"/>
      <c r="D122" s="263"/>
      <c r="E122" s="438"/>
      <c r="F122" s="439"/>
      <c r="G122" s="440"/>
      <c r="H122" s="441"/>
      <c r="I122" s="248" t="s">
        <v>8</v>
      </c>
      <c r="J122" s="63" t="s">
        <v>177</v>
      </c>
      <c r="K122" s="63"/>
      <c r="L122" s="63"/>
      <c r="M122" s="63"/>
      <c r="N122" s="63"/>
      <c r="O122" s="63"/>
      <c r="P122" s="63"/>
      <c r="Q122" s="216"/>
      <c r="R122" s="442" t="s">
        <v>224</v>
      </c>
      <c r="S122" s="389"/>
      <c r="T122" s="389"/>
      <c r="U122" s="389"/>
      <c r="V122" s="389"/>
      <c r="W122" s="389"/>
      <c r="X122" s="443" t="s">
        <v>225</v>
      </c>
      <c r="Y122" s="443"/>
      <c r="Z122" s="281"/>
      <c r="AA122" s="281"/>
      <c r="AB122" s="304"/>
      <c r="AC122" s="418"/>
      <c r="AE122" s="1" t="str">
        <f t="shared" si="0"/>
        <v>□</v>
      </c>
      <c r="AH122" s="393" t="s">
        <v>226</v>
      </c>
      <c r="AJ122" s="444" t="str">
        <f>IF(Z122=0,"■未答",DEGREES(ATAN(1/Z122)))</f>
        <v>■未答</v>
      </c>
      <c r="AL122" s="63"/>
      <c r="AM122" s="62" t="s">
        <v>3</v>
      </c>
      <c r="AN122" s="62" t="s">
        <v>180</v>
      </c>
      <c r="AO122" s="62" t="s">
        <v>4</v>
      </c>
      <c r="AP122" s="62" t="s">
        <v>5</v>
      </c>
      <c r="AQ122" s="78" t="s">
        <v>34</v>
      </c>
      <c r="AR122" s="78" t="s">
        <v>6</v>
      </c>
    </row>
    <row r="123" spans="2:44" ht="16" customHeight="1" x14ac:dyDescent="0.2">
      <c r="B123" s="415"/>
      <c r="C123" s="416"/>
      <c r="D123" s="263"/>
      <c r="E123" s="438"/>
      <c r="F123" s="439"/>
      <c r="G123" s="440"/>
      <c r="H123" s="441"/>
      <c r="I123" s="248" t="s">
        <v>26</v>
      </c>
      <c r="J123" s="226" t="s">
        <v>182</v>
      </c>
      <c r="K123" s="226"/>
      <c r="L123" s="226"/>
      <c r="M123" s="226"/>
      <c r="N123" s="226"/>
      <c r="O123" s="226"/>
      <c r="P123" s="226"/>
      <c r="Q123" s="227"/>
      <c r="R123" s="445" t="s">
        <v>227</v>
      </c>
      <c r="S123" s="446"/>
      <c r="T123" s="446"/>
      <c r="U123" s="446"/>
      <c r="V123" s="417" t="s">
        <v>26</v>
      </c>
      <c r="W123" s="389" t="s">
        <v>228</v>
      </c>
      <c r="X123" s="389"/>
      <c r="Y123" s="417" t="s">
        <v>26</v>
      </c>
      <c r="Z123" s="447" t="s">
        <v>229</v>
      </c>
      <c r="AA123" s="446"/>
      <c r="AB123" s="448"/>
      <c r="AC123" s="418"/>
      <c r="AE123" s="1" t="str">
        <f t="shared" si="0"/>
        <v>□</v>
      </c>
      <c r="AH123" s="393" t="s">
        <v>136</v>
      </c>
      <c r="AJ123" s="62" t="str">
        <f>IF(AJ122&gt;45,IF(V123&amp;Y123="■□","●適合",IF(V123&amp;Y123="□■","◆未達",IF(V123&amp;Y123="□□","■未答","▼矛盾"))),IF(V123&amp;Y123="■□","◎十分",IF(V123&amp;Y123="□■","●適合",IF(V123&amp;Y123="□□","■未答","▼矛盾"))))</f>
        <v>■未答</v>
      </c>
    </row>
    <row r="124" spans="2:44" ht="32.25" customHeight="1" x14ac:dyDescent="0.2">
      <c r="B124" s="415"/>
      <c r="C124" s="416"/>
      <c r="D124" s="263"/>
      <c r="E124" s="449"/>
      <c r="F124" s="450"/>
      <c r="G124" s="451"/>
      <c r="H124" s="452"/>
      <c r="I124" s="248" t="s">
        <v>26</v>
      </c>
      <c r="J124" s="226" t="s">
        <v>186</v>
      </c>
      <c r="K124" s="226"/>
      <c r="L124" s="226"/>
      <c r="M124" s="226"/>
      <c r="N124" s="226"/>
      <c r="O124" s="226"/>
      <c r="P124" s="226"/>
      <c r="Q124" s="227"/>
      <c r="R124" s="453" t="s">
        <v>230</v>
      </c>
      <c r="S124" s="454"/>
      <c r="T124" s="454"/>
      <c r="U124" s="454"/>
      <c r="V124" s="454"/>
      <c r="W124" s="454"/>
      <c r="X124" s="260"/>
      <c r="Y124" s="260"/>
      <c r="Z124" s="260"/>
      <c r="AA124" s="292" t="s">
        <v>99</v>
      </c>
      <c r="AB124" s="293"/>
      <c r="AC124" s="421"/>
      <c r="AE124" s="1" t="str">
        <f t="shared" si="0"/>
        <v>□</v>
      </c>
      <c r="AH124" s="393" t="s">
        <v>231</v>
      </c>
      <c r="AJ124" s="78" t="str">
        <f>IF(X124&gt;0,IF(X124&lt;700,"◆低すぎ",IF(X124&gt;900,"◆高すぎ","●適合")),"■未答")</f>
        <v>■未答</v>
      </c>
    </row>
    <row r="125" spans="2:44" ht="12" customHeight="1" x14ac:dyDescent="0.2">
      <c r="B125" s="415"/>
      <c r="C125" s="416"/>
      <c r="D125" s="263"/>
      <c r="E125" s="273" t="s">
        <v>232</v>
      </c>
      <c r="F125" s="432" t="s">
        <v>233</v>
      </c>
      <c r="G125" s="433"/>
      <c r="H125" s="434"/>
      <c r="I125" s="240" t="s">
        <v>26</v>
      </c>
      <c r="J125" s="455" t="s">
        <v>234</v>
      </c>
      <c r="K125" s="455"/>
      <c r="L125" s="455"/>
      <c r="M125" s="455"/>
      <c r="N125" s="455"/>
      <c r="O125" s="455"/>
      <c r="P125" s="455"/>
      <c r="Q125" s="456"/>
      <c r="R125" s="276"/>
      <c r="S125" s="276"/>
      <c r="T125" s="276"/>
      <c r="U125" s="276"/>
      <c r="V125" s="276"/>
      <c r="W125" s="276"/>
      <c r="X125" s="276"/>
      <c r="Y125" s="276"/>
      <c r="Z125" s="276"/>
      <c r="AA125" s="276"/>
      <c r="AB125" s="276"/>
      <c r="AC125" s="246"/>
      <c r="AE125" s="61" t="str">
        <f t="shared" si="0"/>
        <v>□</v>
      </c>
      <c r="AH125" s="62" t="str">
        <f>IF(AE125&amp;AE126="■□","●適合",IF(AE125&amp;AE126="□■","◆未達",IF(AE125&amp;AE126="□□","■未答","▼矛盾")))</f>
        <v>■未答</v>
      </c>
      <c r="AI125" s="221"/>
      <c r="AL125" s="63" t="s">
        <v>29</v>
      </c>
      <c r="AM125" s="64" t="s">
        <v>30</v>
      </c>
      <c r="AN125" s="64" t="s">
        <v>31</v>
      </c>
      <c r="AO125" s="64" t="s">
        <v>32</v>
      </c>
      <c r="AP125" s="64" t="s">
        <v>33</v>
      </c>
    </row>
    <row r="126" spans="2:44" ht="12" customHeight="1" x14ac:dyDescent="0.2">
      <c r="B126" s="415"/>
      <c r="C126" s="416"/>
      <c r="D126" s="263"/>
      <c r="E126" s="449"/>
      <c r="F126" s="450"/>
      <c r="G126" s="451"/>
      <c r="H126" s="452"/>
      <c r="I126" s="255" t="s">
        <v>26</v>
      </c>
      <c r="J126" s="256" t="s">
        <v>235</v>
      </c>
      <c r="K126" s="256"/>
      <c r="L126" s="256"/>
      <c r="M126" s="256"/>
      <c r="N126" s="256"/>
      <c r="O126" s="256"/>
      <c r="P126" s="256"/>
      <c r="Q126" s="257"/>
      <c r="R126" s="261"/>
      <c r="S126" s="261"/>
      <c r="T126" s="261"/>
      <c r="U126" s="261"/>
      <c r="V126" s="261"/>
      <c r="W126" s="261"/>
      <c r="X126" s="261"/>
      <c r="Y126" s="261"/>
      <c r="Z126" s="261"/>
      <c r="AA126" s="261"/>
      <c r="AB126" s="261"/>
      <c r="AC126" s="262"/>
      <c r="AE126" s="1" t="str">
        <f t="shared" si="0"/>
        <v>□</v>
      </c>
      <c r="AM126" s="62" t="s">
        <v>4</v>
      </c>
      <c r="AN126" s="62" t="s">
        <v>5</v>
      </c>
      <c r="AO126" s="78" t="s">
        <v>34</v>
      </c>
      <c r="AP126" s="78" t="s">
        <v>6</v>
      </c>
    </row>
    <row r="127" spans="2:44" ht="12" customHeight="1" x14ac:dyDescent="0.2">
      <c r="B127" s="415"/>
      <c r="C127" s="416"/>
      <c r="D127" s="263"/>
      <c r="E127" s="273" t="s">
        <v>236</v>
      </c>
      <c r="F127" s="432" t="s">
        <v>237</v>
      </c>
      <c r="G127" s="433"/>
      <c r="H127" s="434"/>
      <c r="I127" s="240" t="s">
        <v>8</v>
      </c>
      <c r="J127" s="455" t="s">
        <v>238</v>
      </c>
      <c r="K127" s="455"/>
      <c r="L127" s="455"/>
      <c r="M127" s="455"/>
      <c r="N127" s="455"/>
      <c r="O127" s="455"/>
      <c r="P127" s="455"/>
      <c r="Q127" s="456"/>
      <c r="R127" s="276"/>
      <c r="S127" s="276"/>
      <c r="T127" s="276"/>
      <c r="U127" s="276"/>
      <c r="V127" s="276"/>
      <c r="W127" s="276"/>
      <c r="X127" s="276"/>
      <c r="Y127" s="276"/>
      <c r="Z127" s="276"/>
      <c r="AA127" s="276"/>
      <c r="AB127" s="276"/>
      <c r="AC127" s="246"/>
      <c r="AE127" s="61" t="str">
        <f t="shared" si="0"/>
        <v>□</v>
      </c>
      <c r="AH127" s="78" t="str">
        <f>IF(AE127&amp;AE128&amp;AE129="■□□","◎無し",IF(AE127&amp;AE128&amp;AE129="□■□","●適合",IF(AE127&amp;AE128&amp;AE129="□□■","◆未達",IF(AE127&amp;AE128&amp;AE129="□□□","■未答","▼矛盾"))))</f>
        <v>■未答</v>
      </c>
      <c r="AI127" s="229"/>
      <c r="AL127" s="63" t="s">
        <v>92</v>
      </c>
      <c r="AM127" s="64" t="s">
        <v>93</v>
      </c>
      <c r="AN127" s="64" t="s">
        <v>94</v>
      </c>
      <c r="AO127" s="64" t="s">
        <v>95</v>
      </c>
      <c r="AP127" s="64" t="s">
        <v>96</v>
      </c>
      <c r="AQ127" s="64" t="s">
        <v>33</v>
      </c>
    </row>
    <row r="128" spans="2:44" ht="12" customHeight="1" x14ac:dyDescent="0.2">
      <c r="B128" s="415"/>
      <c r="C128" s="416"/>
      <c r="D128" s="263"/>
      <c r="E128" s="438"/>
      <c r="F128" s="439"/>
      <c r="G128" s="440"/>
      <c r="H128" s="441"/>
      <c r="I128" s="248" t="s">
        <v>26</v>
      </c>
      <c r="J128" s="226" t="s">
        <v>234</v>
      </c>
      <c r="K128" s="226"/>
      <c r="L128" s="226"/>
      <c r="M128" s="226"/>
      <c r="N128" s="226"/>
      <c r="O128" s="226"/>
      <c r="P128" s="226"/>
      <c r="Q128" s="227"/>
      <c r="R128" s="224"/>
      <c r="S128" s="224"/>
      <c r="T128" s="224"/>
      <c r="U128" s="224"/>
      <c r="V128" s="224"/>
      <c r="W128" s="224"/>
      <c r="X128" s="224"/>
      <c r="Y128" s="224"/>
      <c r="Z128" s="224"/>
      <c r="AA128" s="224"/>
      <c r="AB128" s="224"/>
      <c r="AC128" s="228"/>
      <c r="AE128" s="1" t="str">
        <f t="shared" si="0"/>
        <v>□</v>
      </c>
      <c r="AL128" s="63"/>
      <c r="AM128" s="62" t="s">
        <v>3</v>
      </c>
      <c r="AN128" s="62" t="s">
        <v>4</v>
      </c>
      <c r="AO128" s="62" t="s">
        <v>5</v>
      </c>
      <c r="AP128" s="78" t="s">
        <v>34</v>
      </c>
      <c r="AQ128" s="78" t="s">
        <v>6</v>
      </c>
    </row>
    <row r="129" spans="2:61" ht="12" customHeight="1" x14ac:dyDescent="0.2">
      <c r="B129" s="415"/>
      <c r="C129" s="416"/>
      <c r="D129" s="263"/>
      <c r="E129" s="449"/>
      <c r="F129" s="450"/>
      <c r="G129" s="451"/>
      <c r="H129" s="452"/>
      <c r="I129" s="255" t="s">
        <v>26</v>
      </c>
      <c r="J129" s="256" t="s">
        <v>235</v>
      </c>
      <c r="K129" s="256"/>
      <c r="L129" s="256"/>
      <c r="M129" s="256"/>
      <c r="N129" s="256"/>
      <c r="O129" s="256"/>
      <c r="P129" s="256"/>
      <c r="Q129" s="257"/>
      <c r="R129" s="261"/>
      <c r="S129" s="261"/>
      <c r="T129" s="261"/>
      <c r="U129" s="261"/>
      <c r="V129" s="261"/>
      <c r="W129" s="261"/>
      <c r="X129" s="261"/>
      <c r="Y129" s="261"/>
      <c r="Z129" s="261"/>
      <c r="AA129" s="261"/>
      <c r="AB129" s="261"/>
      <c r="AC129" s="262"/>
      <c r="AE129" s="1" t="str">
        <f t="shared" si="0"/>
        <v>□</v>
      </c>
    </row>
    <row r="130" spans="2:61" ht="26.15" customHeight="1" x14ac:dyDescent="0.2">
      <c r="B130" s="415"/>
      <c r="C130" s="416"/>
      <c r="D130" s="263"/>
      <c r="E130" s="273" t="s">
        <v>239</v>
      </c>
      <c r="F130" s="432" t="s">
        <v>240</v>
      </c>
      <c r="G130" s="433"/>
      <c r="H130" s="434"/>
      <c r="I130" s="248" t="s">
        <v>26</v>
      </c>
      <c r="J130" s="457" t="s">
        <v>241</v>
      </c>
      <c r="K130" s="457"/>
      <c r="L130" s="457"/>
      <c r="M130" s="457"/>
      <c r="N130" s="457"/>
      <c r="O130" s="457"/>
      <c r="P130" s="457"/>
      <c r="Q130" s="458"/>
      <c r="R130" s="363"/>
      <c r="S130" s="276"/>
      <c r="T130" s="276"/>
      <c r="U130" s="276"/>
      <c r="V130" s="276"/>
      <c r="W130" s="276"/>
      <c r="X130" s="276"/>
      <c r="Y130" s="276"/>
      <c r="Z130" s="276"/>
      <c r="AA130" s="276"/>
      <c r="AB130" s="276"/>
      <c r="AC130" s="246"/>
      <c r="AE130" s="61" t="str">
        <f t="shared" si="0"/>
        <v>□</v>
      </c>
      <c r="AH130" s="78" t="str">
        <f>IF(AE130&amp;AE131&amp;AE132&amp;AE133="■□□□","◎無し",IF(AE130&amp;AE131&amp;AE132&amp;AE133="□■□□","●適済",IF(AE130&amp;AE131&amp;AE132&amp;AE133="□□■□","●適合",IF(AE130&amp;AE131&amp;AE132&amp;AE133="□□□■","◆未達",IF(AE130&amp;AE131&amp;AE132&amp;AE133="□□□□","■未答","▼矛盾")))))</f>
        <v>■未答</v>
      </c>
      <c r="AI130" s="229"/>
      <c r="AL130" s="63" t="s">
        <v>77</v>
      </c>
      <c r="AM130" s="230" t="s">
        <v>128</v>
      </c>
      <c r="AN130" s="230" t="s">
        <v>83</v>
      </c>
      <c r="AO130" s="230" t="s">
        <v>82</v>
      </c>
      <c r="AP130" s="230" t="s">
        <v>81</v>
      </c>
      <c r="AQ130" s="230" t="s">
        <v>84</v>
      </c>
      <c r="AR130" s="230" t="s">
        <v>33</v>
      </c>
    </row>
    <row r="131" spans="2:61" ht="12" customHeight="1" x14ac:dyDescent="0.2">
      <c r="B131" s="415"/>
      <c r="C131" s="416"/>
      <c r="D131" s="263"/>
      <c r="E131" s="438"/>
      <c r="F131" s="439"/>
      <c r="G131" s="440"/>
      <c r="H131" s="441"/>
      <c r="I131" s="248" t="s">
        <v>26</v>
      </c>
      <c r="J131" s="226" t="s">
        <v>234</v>
      </c>
      <c r="K131" s="226"/>
      <c r="L131" s="226"/>
      <c r="M131" s="226"/>
      <c r="N131" s="226"/>
      <c r="O131" s="226"/>
      <c r="P131" s="226"/>
      <c r="Q131" s="227"/>
      <c r="R131" s="235"/>
      <c r="S131" s="224"/>
      <c r="T131" s="224"/>
      <c r="U131" s="224"/>
      <c r="V131" s="224"/>
      <c r="W131" s="224"/>
      <c r="X131" s="224"/>
      <c r="Y131" s="224"/>
      <c r="Z131" s="224"/>
      <c r="AA131" s="224"/>
      <c r="AB131" s="224"/>
      <c r="AC131" s="228"/>
      <c r="AE131" s="1" t="str">
        <f t="shared" si="0"/>
        <v>□</v>
      </c>
      <c r="AL131" s="63"/>
      <c r="AM131" s="62" t="s">
        <v>3</v>
      </c>
      <c r="AN131" s="62" t="s">
        <v>242</v>
      </c>
      <c r="AO131" s="62" t="s">
        <v>4</v>
      </c>
      <c r="AP131" s="62" t="s">
        <v>5</v>
      </c>
      <c r="AQ131" s="78" t="s">
        <v>34</v>
      </c>
      <c r="AR131" s="78" t="s">
        <v>6</v>
      </c>
    </row>
    <row r="132" spans="2:61" ht="12" customHeight="1" x14ac:dyDescent="0.2">
      <c r="B132" s="415"/>
      <c r="C132" s="416"/>
      <c r="D132" s="263"/>
      <c r="E132" s="438"/>
      <c r="F132" s="439"/>
      <c r="G132" s="440"/>
      <c r="H132" s="441"/>
      <c r="I132" s="248" t="s">
        <v>26</v>
      </c>
      <c r="J132" s="226" t="s">
        <v>243</v>
      </c>
      <c r="K132" s="226"/>
      <c r="L132" s="226"/>
      <c r="M132" s="226"/>
      <c r="N132" s="226"/>
      <c r="O132" s="226"/>
      <c r="P132" s="226"/>
      <c r="Q132" s="227"/>
      <c r="R132" s="235"/>
      <c r="S132" s="224"/>
      <c r="T132" s="224"/>
      <c r="U132" s="224"/>
      <c r="V132" s="224"/>
      <c r="W132" s="224"/>
      <c r="X132" s="224"/>
      <c r="Y132" s="224"/>
      <c r="Z132" s="224"/>
      <c r="AA132" s="224"/>
      <c r="AB132" s="224"/>
      <c r="AC132" s="228"/>
      <c r="AE132" s="1" t="str">
        <f t="shared" si="0"/>
        <v>□</v>
      </c>
    </row>
    <row r="133" spans="2:61" ht="12" customHeight="1" x14ac:dyDescent="0.2">
      <c r="B133" s="415"/>
      <c r="C133" s="416"/>
      <c r="D133" s="263"/>
      <c r="E133" s="449"/>
      <c r="F133" s="450"/>
      <c r="G133" s="451"/>
      <c r="H133" s="452"/>
      <c r="I133" s="255" t="s">
        <v>26</v>
      </c>
      <c r="J133" s="256" t="s">
        <v>235</v>
      </c>
      <c r="K133" s="256"/>
      <c r="L133" s="256"/>
      <c r="M133" s="256"/>
      <c r="N133" s="256"/>
      <c r="O133" s="256"/>
      <c r="P133" s="256"/>
      <c r="Q133" s="257"/>
      <c r="R133" s="459"/>
      <c r="S133" s="261"/>
      <c r="T133" s="261"/>
      <c r="U133" s="261"/>
      <c r="V133" s="261"/>
      <c r="W133" s="261"/>
      <c r="X133" s="261"/>
      <c r="Y133" s="261"/>
      <c r="Z133" s="261"/>
      <c r="AA133" s="261"/>
      <c r="AB133" s="261"/>
      <c r="AC133" s="262"/>
      <c r="AE133" s="1" t="str">
        <f t="shared" si="0"/>
        <v>□</v>
      </c>
    </row>
    <row r="134" spans="2:61" ht="12" customHeight="1" x14ac:dyDescent="0.2">
      <c r="B134" s="415"/>
      <c r="C134" s="416"/>
      <c r="D134" s="263"/>
      <c r="E134" s="273" t="s">
        <v>244</v>
      </c>
      <c r="F134" s="432" t="s">
        <v>245</v>
      </c>
      <c r="G134" s="433"/>
      <c r="H134" s="434"/>
      <c r="I134" s="240" t="s">
        <v>8</v>
      </c>
      <c r="J134" s="455" t="s">
        <v>246</v>
      </c>
      <c r="K134" s="455"/>
      <c r="L134" s="455"/>
      <c r="M134" s="455"/>
      <c r="N134" s="455"/>
      <c r="O134" s="455"/>
      <c r="P134" s="455"/>
      <c r="Q134" s="456"/>
      <c r="R134" s="363"/>
      <c r="S134" s="276"/>
      <c r="T134" s="276"/>
      <c r="U134" s="276"/>
      <c r="V134" s="276"/>
      <c r="W134" s="276"/>
      <c r="X134" s="276"/>
      <c r="Y134" s="276"/>
      <c r="Z134" s="276"/>
      <c r="AA134" s="276"/>
      <c r="AB134" s="276"/>
      <c r="AC134" s="246"/>
      <c r="AE134" s="61" t="str">
        <f t="shared" si="0"/>
        <v>□</v>
      </c>
      <c r="AH134" s="78" t="str">
        <f>IF(AE134&amp;AE135&amp;AE136&amp;AE137="■□□□","◎無し",IF(AE134&amp;AE135&amp;AE136&amp;AE137="□■□□","●適済",IF(AE134&amp;AE135&amp;AE136&amp;AE137="□□■□","●適合",IF(AE134&amp;AE135&amp;AE136&amp;AE137="□□□■","◆未達",IF(AE134&amp;AE135&amp;AE136&amp;AE137="□□□□","■未答","▼矛盾")))))</f>
        <v>■未答</v>
      </c>
      <c r="AI134" s="229"/>
      <c r="AL134" s="63" t="s">
        <v>77</v>
      </c>
      <c r="AM134" s="230" t="s">
        <v>128</v>
      </c>
      <c r="AN134" s="230" t="s">
        <v>83</v>
      </c>
      <c r="AO134" s="230" t="s">
        <v>82</v>
      </c>
      <c r="AP134" s="230" t="s">
        <v>81</v>
      </c>
      <c r="AQ134" s="230" t="s">
        <v>84</v>
      </c>
      <c r="AR134" s="230" t="s">
        <v>33</v>
      </c>
    </row>
    <row r="135" spans="2:61" ht="12" customHeight="1" x14ac:dyDescent="0.2">
      <c r="B135" s="415"/>
      <c r="C135" s="416"/>
      <c r="D135" s="263"/>
      <c r="E135" s="438"/>
      <c r="F135" s="439"/>
      <c r="G135" s="440"/>
      <c r="H135" s="441"/>
      <c r="I135" s="248" t="s">
        <v>26</v>
      </c>
      <c r="J135" s="226" t="s">
        <v>234</v>
      </c>
      <c r="K135" s="226"/>
      <c r="L135" s="226"/>
      <c r="M135" s="226"/>
      <c r="N135" s="226"/>
      <c r="O135" s="226"/>
      <c r="P135" s="226"/>
      <c r="Q135" s="227"/>
      <c r="R135" s="235"/>
      <c r="S135" s="224"/>
      <c r="T135" s="224"/>
      <c r="U135" s="224"/>
      <c r="V135" s="224"/>
      <c r="W135" s="224"/>
      <c r="X135" s="224"/>
      <c r="Y135" s="224"/>
      <c r="Z135" s="224"/>
      <c r="AA135" s="224"/>
      <c r="AB135" s="224"/>
      <c r="AC135" s="228"/>
      <c r="AE135" s="1" t="str">
        <f t="shared" si="0"/>
        <v>□</v>
      </c>
      <c r="AL135" s="63"/>
      <c r="AM135" s="62" t="s">
        <v>3</v>
      </c>
      <c r="AN135" s="62" t="s">
        <v>242</v>
      </c>
      <c r="AO135" s="62" t="s">
        <v>4</v>
      </c>
      <c r="AP135" s="62" t="s">
        <v>5</v>
      </c>
      <c r="AQ135" s="78" t="s">
        <v>34</v>
      </c>
      <c r="AR135" s="78" t="s">
        <v>6</v>
      </c>
    </row>
    <row r="136" spans="2:61" ht="12" customHeight="1" x14ac:dyDescent="0.2">
      <c r="B136" s="415"/>
      <c r="C136" s="416"/>
      <c r="D136" s="263"/>
      <c r="E136" s="438"/>
      <c r="F136" s="439"/>
      <c r="G136" s="440"/>
      <c r="H136" s="441"/>
      <c r="I136" s="248" t="s">
        <v>26</v>
      </c>
      <c r="J136" s="226" t="s">
        <v>243</v>
      </c>
      <c r="K136" s="226"/>
      <c r="L136" s="226"/>
      <c r="M136" s="226"/>
      <c r="N136" s="226"/>
      <c r="O136" s="226"/>
      <c r="P136" s="226"/>
      <c r="Q136" s="227"/>
      <c r="R136" s="235"/>
      <c r="S136" s="224"/>
      <c r="T136" s="224"/>
      <c r="U136" s="224"/>
      <c r="V136" s="224"/>
      <c r="W136" s="224"/>
      <c r="X136" s="224"/>
      <c r="Y136" s="224"/>
      <c r="Z136" s="224"/>
      <c r="AA136" s="224"/>
      <c r="AB136" s="224"/>
      <c r="AC136" s="228"/>
      <c r="AE136" s="1" t="str">
        <f t="shared" si="0"/>
        <v>□</v>
      </c>
    </row>
    <row r="137" spans="2:61" ht="12" customHeight="1" x14ac:dyDescent="0.2">
      <c r="B137" s="415"/>
      <c r="C137" s="416"/>
      <c r="D137" s="263"/>
      <c r="E137" s="438"/>
      <c r="F137" s="439"/>
      <c r="G137" s="440"/>
      <c r="H137" s="441"/>
      <c r="I137" s="255" t="s">
        <v>26</v>
      </c>
      <c r="J137" s="256" t="s">
        <v>235</v>
      </c>
      <c r="K137" s="256"/>
      <c r="L137" s="256"/>
      <c r="M137" s="256"/>
      <c r="N137" s="256"/>
      <c r="O137" s="256"/>
      <c r="P137" s="256"/>
      <c r="Q137" s="257"/>
      <c r="R137" s="459"/>
      <c r="S137" s="261"/>
      <c r="T137" s="261"/>
      <c r="U137" s="261"/>
      <c r="V137" s="261"/>
      <c r="W137" s="261"/>
      <c r="X137" s="261"/>
      <c r="Y137" s="261"/>
      <c r="Z137" s="261"/>
      <c r="AA137" s="261"/>
      <c r="AB137" s="261"/>
      <c r="AC137" s="262"/>
      <c r="AE137" s="1" t="str">
        <f t="shared" si="0"/>
        <v>□</v>
      </c>
    </row>
    <row r="138" spans="2:61" ht="3.75" customHeight="1" x14ac:dyDescent="0.2">
      <c r="B138" s="415"/>
      <c r="C138" s="416"/>
      <c r="D138" s="460" t="s">
        <v>247</v>
      </c>
      <c r="E138" s="461"/>
      <c r="F138" s="461"/>
      <c r="G138" s="461"/>
      <c r="H138" s="462"/>
      <c r="I138" s="311"/>
      <c r="J138" s="463"/>
      <c r="K138" s="463"/>
      <c r="L138" s="463"/>
      <c r="M138" s="463"/>
      <c r="N138" s="463"/>
      <c r="O138" s="463"/>
      <c r="P138" s="463"/>
      <c r="Q138" s="464"/>
      <c r="R138" s="363"/>
      <c r="S138" s="276"/>
      <c r="T138" s="276"/>
      <c r="U138" s="276"/>
      <c r="V138" s="276"/>
      <c r="W138" s="276"/>
      <c r="X138" s="276"/>
      <c r="Y138" s="276"/>
      <c r="Z138" s="276"/>
      <c r="AA138" s="276"/>
      <c r="AB138" s="276"/>
      <c r="AC138" s="246"/>
    </row>
    <row r="139" spans="2:61" ht="18" customHeight="1" x14ac:dyDescent="0.2">
      <c r="B139" s="415"/>
      <c r="C139" s="416"/>
      <c r="D139" s="465"/>
      <c r="E139" s="466"/>
      <c r="F139" s="466"/>
      <c r="G139" s="466"/>
      <c r="H139" s="467"/>
      <c r="I139" s="468" t="s">
        <v>26</v>
      </c>
      <c r="J139" s="469" t="s">
        <v>215</v>
      </c>
      <c r="K139" s="469"/>
      <c r="L139" s="469"/>
      <c r="M139" s="469"/>
      <c r="N139" s="469"/>
      <c r="O139" s="470"/>
      <c r="P139" s="470"/>
      <c r="Q139" s="471"/>
      <c r="R139" s="472"/>
      <c r="S139" s="473"/>
      <c r="T139" s="473"/>
      <c r="U139" s="473"/>
      <c r="V139" s="473"/>
      <c r="W139" s="473"/>
      <c r="X139" s="473"/>
      <c r="Y139" s="473"/>
      <c r="Z139" s="473"/>
      <c r="AA139" s="473"/>
      <c r="AB139" s="474"/>
      <c r="AC139" s="228"/>
      <c r="AE139" s="61" t="str">
        <f>+I139</f>
        <v>□</v>
      </c>
      <c r="AH139" s="78" t="str">
        <f>IF(AE139&amp;AE140&amp;AE141="■□□","●適合",IF(AE139&amp;AE140&amp;AE141="□■□","◆未達",IF(AE139&amp;AE140&amp;AE141="□□■","◆未達",IF(AE139&amp;AE140&amp;AE141="□□□","■未答","▼矛盾"))))</f>
        <v>■未答</v>
      </c>
      <c r="AI139" s="229"/>
      <c r="AL139" s="63" t="s">
        <v>92</v>
      </c>
      <c r="AM139" s="64" t="s">
        <v>93</v>
      </c>
      <c r="AN139" s="64" t="s">
        <v>94</v>
      </c>
      <c r="AO139" s="64" t="s">
        <v>95</v>
      </c>
      <c r="AP139" s="64" t="s">
        <v>96</v>
      </c>
      <c r="AQ139" s="64" t="s">
        <v>33</v>
      </c>
    </row>
    <row r="140" spans="2:61" ht="18" customHeight="1" x14ac:dyDescent="0.2">
      <c r="B140" s="415"/>
      <c r="C140" s="416"/>
      <c r="D140" s="465"/>
      <c r="E140" s="466"/>
      <c r="F140" s="466"/>
      <c r="G140" s="466"/>
      <c r="H140" s="467"/>
      <c r="I140" s="468" t="s">
        <v>26</v>
      </c>
      <c r="J140" s="469" t="s">
        <v>216</v>
      </c>
      <c r="K140" s="469"/>
      <c r="L140" s="469"/>
      <c r="M140" s="469"/>
      <c r="N140" s="469"/>
      <c r="O140" s="470"/>
      <c r="P140" s="470"/>
      <c r="Q140" s="471"/>
      <c r="R140" s="472"/>
      <c r="S140" s="475"/>
      <c r="T140" s="475"/>
      <c r="U140" s="475"/>
      <c r="V140" s="475"/>
      <c r="W140" s="475"/>
      <c r="X140" s="475"/>
      <c r="Y140" s="475"/>
      <c r="Z140" s="475"/>
      <c r="AA140" s="475"/>
      <c r="AB140" s="476"/>
      <c r="AC140" s="228"/>
      <c r="AE140" s="1" t="str">
        <f>+I140</f>
        <v>□</v>
      </c>
      <c r="AL140" s="63"/>
      <c r="AM140" s="62" t="s">
        <v>4</v>
      </c>
      <c r="AN140" s="62" t="s">
        <v>5</v>
      </c>
      <c r="AO140" s="62" t="s">
        <v>5</v>
      </c>
      <c r="AP140" s="78" t="s">
        <v>34</v>
      </c>
      <c r="AQ140" s="78" t="s">
        <v>6</v>
      </c>
    </row>
    <row r="141" spans="2:61" ht="18" customHeight="1" x14ac:dyDescent="0.2">
      <c r="B141" s="415"/>
      <c r="C141" s="416"/>
      <c r="D141" s="465"/>
      <c r="E141" s="466"/>
      <c r="F141" s="466"/>
      <c r="G141" s="466"/>
      <c r="H141" s="467"/>
      <c r="I141" s="468" t="s">
        <v>26</v>
      </c>
      <c r="J141" s="469" t="s">
        <v>217</v>
      </c>
      <c r="K141" s="469"/>
      <c r="L141" s="469"/>
      <c r="M141" s="469"/>
      <c r="N141" s="469"/>
      <c r="O141" s="470"/>
      <c r="P141" s="470"/>
      <c r="Q141" s="471"/>
      <c r="R141" s="472"/>
      <c r="S141" s="475"/>
      <c r="T141" s="475"/>
      <c r="U141" s="475"/>
      <c r="V141" s="475"/>
      <c r="W141" s="475"/>
      <c r="X141" s="475"/>
      <c r="Y141" s="475"/>
      <c r="Z141" s="475"/>
      <c r="AA141" s="475"/>
      <c r="AB141" s="476"/>
      <c r="AC141" s="228"/>
      <c r="AE141" s="1" t="str">
        <f>+I141</f>
        <v>□</v>
      </c>
    </row>
    <row r="142" spans="2:61" ht="6.75" customHeight="1" x14ac:dyDescent="0.2">
      <c r="B142" s="415"/>
      <c r="C142" s="416"/>
      <c r="D142" s="465"/>
      <c r="E142" s="466"/>
      <c r="F142" s="466"/>
      <c r="G142" s="466"/>
      <c r="H142" s="467"/>
      <c r="I142" s="299"/>
      <c r="J142" s="63"/>
      <c r="K142" s="63"/>
      <c r="L142" s="63"/>
      <c r="M142" s="63"/>
      <c r="N142" s="63"/>
      <c r="O142" s="63"/>
      <c r="P142" s="63"/>
      <c r="Q142" s="216"/>
      <c r="R142" s="223"/>
      <c r="S142" s="303"/>
      <c r="T142" s="303"/>
      <c r="U142" s="303"/>
      <c r="V142" s="303"/>
      <c r="W142" s="303"/>
      <c r="X142" s="303"/>
      <c r="Y142" s="303"/>
      <c r="Z142" s="303"/>
      <c r="AA142" s="303"/>
      <c r="AB142" s="303"/>
      <c r="AC142" s="262"/>
    </row>
    <row r="143" spans="2:61" s="361" customFormat="1" ht="13" customHeight="1" x14ac:dyDescent="0.2">
      <c r="B143" s="415"/>
      <c r="C143" s="416"/>
      <c r="D143" s="477"/>
      <c r="E143" s="422" t="s">
        <v>218</v>
      </c>
      <c r="F143" s="423" t="s">
        <v>219</v>
      </c>
      <c r="G143" s="424"/>
      <c r="H143" s="425"/>
      <c r="I143" s="478"/>
      <c r="J143" s="241"/>
      <c r="K143" s="241"/>
      <c r="L143" s="241"/>
      <c r="M143" s="241"/>
      <c r="N143" s="241"/>
      <c r="O143" s="241"/>
      <c r="P143" s="241"/>
      <c r="Q143" s="242"/>
      <c r="R143" s="294"/>
      <c r="S143" s="295"/>
      <c r="T143" s="295"/>
      <c r="U143" s="295"/>
      <c r="V143" s="295"/>
      <c r="W143" s="295"/>
      <c r="X143" s="295"/>
      <c r="Y143" s="295"/>
      <c r="Z143" s="295"/>
      <c r="AA143" s="295"/>
      <c r="AB143" s="479"/>
      <c r="AC143" s="246"/>
      <c r="AH143" s="362"/>
      <c r="AI143" s="362"/>
      <c r="AJ143" s="362"/>
      <c r="AK143" s="362"/>
      <c r="AL143" s="362"/>
      <c r="AM143" s="362"/>
      <c r="AN143" s="362"/>
      <c r="AO143" s="362"/>
      <c r="AP143" s="362"/>
      <c r="BB143" s="362"/>
      <c r="BC143" s="362"/>
      <c r="BD143" s="362"/>
      <c r="BE143" s="362"/>
      <c r="BF143" s="362"/>
      <c r="BG143" s="362"/>
      <c r="BH143" s="362"/>
      <c r="BI143" s="362"/>
    </row>
    <row r="144" spans="2:61" ht="13" customHeight="1" x14ac:dyDescent="0.2">
      <c r="B144" s="415"/>
      <c r="C144" s="416"/>
      <c r="D144" s="480"/>
      <c r="E144" s="428" t="s">
        <v>220</v>
      </c>
      <c r="F144" s="423" t="s">
        <v>221</v>
      </c>
      <c r="G144" s="429"/>
      <c r="H144" s="430"/>
      <c r="I144" s="431"/>
      <c r="J144" s="300"/>
      <c r="K144" s="300"/>
      <c r="L144" s="300"/>
      <c r="M144" s="300"/>
      <c r="N144" s="300"/>
      <c r="O144" s="300"/>
      <c r="P144" s="300"/>
      <c r="Q144" s="301"/>
      <c r="R144" s="388"/>
      <c r="S144" s="302"/>
      <c r="T144" s="302"/>
      <c r="U144" s="302"/>
      <c r="V144" s="302"/>
      <c r="W144" s="302"/>
      <c r="X144" s="302"/>
      <c r="Y144" s="302"/>
      <c r="Z144" s="302"/>
      <c r="AA144" s="302"/>
      <c r="AB144" s="304"/>
      <c r="AC144" s="228"/>
    </row>
    <row r="145" spans="2:61" s="361" customFormat="1" ht="18" customHeight="1" x14ac:dyDescent="0.2">
      <c r="B145" s="415"/>
      <c r="C145" s="416"/>
      <c r="D145" s="480"/>
      <c r="E145" s="481" t="s">
        <v>248</v>
      </c>
      <c r="F145" s="482" t="s">
        <v>249</v>
      </c>
      <c r="G145" s="483"/>
      <c r="H145" s="484"/>
      <c r="I145" s="485" t="s">
        <v>26</v>
      </c>
      <c r="J145" s="469" t="s">
        <v>250</v>
      </c>
      <c r="K145" s="63"/>
      <c r="L145" s="63"/>
      <c r="M145" s="63"/>
      <c r="N145" s="63"/>
      <c r="O145" s="63"/>
      <c r="P145" s="63"/>
      <c r="Q145" s="216"/>
      <c r="R145" s="486" t="s">
        <v>26</v>
      </c>
      <c r="S145" s="469" t="s">
        <v>251</v>
      </c>
      <c r="T145" s="487"/>
      <c r="U145" s="487"/>
      <c r="V145" s="487"/>
      <c r="W145" s="487"/>
      <c r="X145" s="487"/>
      <c r="Y145" s="487"/>
      <c r="Z145" s="487"/>
      <c r="AA145" s="487"/>
      <c r="AB145" s="304"/>
      <c r="AC145" s="228"/>
      <c r="AE145" s="361" t="str">
        <f>I145</f>
        <v>□</v>
      </c>
      <c r="AF145" s="361" t="str">
        <f>R145</f>
        <v>□</v>
      </c>
      <c r="AH145" s="78" t="str">
        <f>IF(AE145&amp;AE148&amp;AE149="■□□","◎無し",IF(AE145&amp;AE148&amp;AE149="□■□","●適合",IF(AE145&amp;AE148&amp;AE149="□□■","◆未達",IF(AE145&amp;AE148&amp;AE149="□□□","■未答","▼矛盾"))))</f>
        <v>■未答</v>
      </c>
      <c r="AI145" s="229"/>
      <c r="AJ145" s="64" t="str">
        <f>IF(AF145&amp;AF146&amp;AF147="■□□","◎無し",IF(AF145&amp;AF146&amp;AF147="□■□","●適合",IF(AF145&amp;AF146&amp;AF147="□□■","●適合",IF(AF145&amp;AF146&amp;AF147="□■■","●適合",IF(AF145&amp;AF146&amp;AF147="□□□","■未答","▼矛盾")))))</f>
        <v>■未答</v>
      </c>
      <c r="AK145" s="2"/>
      <c r="AL145" s="63" t="s">
        <v>92</v>
      </c>
      <c r="AM145" s="64" t="s">
        <v>93</v>
      </c>
      <c r="AN145" s="64" t="s">
        <v>94</v>
      </c>
      <c r="AO145" s="64" t="s">
        <v>95</v>
      </c>
      <c r="AP145" s="64" t="s">
        <v>96</v>
      </c>
      <c r="AQ145" s="64" t="s">
        <v>33</v>
      </c>
      <c r="AR145" s="488"/>
      <c r="BB145" s="362"/>
      <c r="BC145" s="362"/>
      <c r="BD145" s="362"/>
      <c r="BE145" s="362"/>
      <c r="BF145" s="362"/>
      <c r="BG145" s="362"/>
      <c r="BH145" s="362"/>
      <c r="BI145" s="362"/>
    </row>
    <row r="146" spans="2:61" s="361" customFormat="1" ht="18" customHeight="1" x14ac:dyDescent="0.2">
      <c r="B146" s="415"/>
      <c r="C146" s="416"/>
      <c r="D146" s="480"/>
      <c r="E146" s="489"/>
      <c r="F146" s="490"/>
      <c r="G146" s="491"/>
      <c r="H146" s="492"/>
      <c r="I146" s="493"/>
      <c r="J146" s="470"/>
      <c r="K146" s="63"/>
      <c r="L146" s="63"/>
      <c r="M146" s="63"/>
      <c r="N146" s="63"/>
      <c r="O146" s="63"/>
      <c r="P146" s="63"/>
      <c r="Q146" s="216"/>
      <c r="R146" s="486" t="s">
        <v>26</v>
      </c>
      <c r="S146" s="469" t="s">
        <v>252</v>
      </c>
      <c r="T146" s="487"/>
      <c r="U146" s="487"/>
      <c r="V146" s="487"/>
      <c r="W146" s="487"/>
      <c r="X146" s="487"/>
      <c r="Y146" s="487"/>
      <c r="Z146" s="487"/>
      <c r="AA146" s="487"/>
      <c r="AB146" s="304"/>
      <c r="AC146" s="228"/>
      <c r="AF146" s="361" t="str">
        <f>R146</f>
        <v>□</v>
      </c>
      <c r="AH146" s="229"/>
      <c r="AI146" s="229"/>
      <c r="AJ146" s="2"/>
      <c r="AK146" s="2"/>
      <c r="AL146" s="63"/>
      <c r="AM146" s="62" t="s">
        <v>3</v>
      </c>
      <c r="AN146" s="62" t="s">
        <v>4</v>
      </c>
      <c r="AO146" s="62" t="s">
        <v>5</v>
      </c>
      <c r="AP146" s="78" t="s">
        <v>34</v>
      </c>
      <c r="AQ146" s="78" t="s">
        <v>6</v>
      </c>
      <c r="AR146" s="494"/>
      <c r="BB146" s="362"/>
      <c r="BC146" s="362"/>
      <c r="BD146" s="362"/>
      <c r="BE146" s="362"/>
      <c r="BF146" s="362"/>
      <c r="BG146" s="362"/>
      <c r="BH146" s="362"/>
      <c r="BI146" s="362"/>
    </row>
    <row r="147" spans="2:61" s="361" customFormat="1" ht="18" customHeight="1" x14ac:dyDescent="0.2">
      <c r="B147" s="415"/>
      <c r="C147" s="416"/>
      <c r="D147" s="480"/>
      <c r="E147" s="489"/>
      <c r="F147" s="490"/>
      <c r="G147" s="491"/>
      <c r="H147" s="492"/>
      <c r="I147" s="493"/>
      <c r="J147" s="470"/>
      <c r="K147" s="63"/>
      <c r="L147" s="63"/>
      <c r="M147" s="63"/>
      <c r="N147" s="63"/>
      <c r="O147" s="63"/>
      <c r="P147" s="63"/>
      <c r="Q147" s="216"/>
      <c r="R147" s="486" t="s">
        <v>26</v>
      </c>
      <c r="S147" s="469" t="s">
        <v>253</v>
      </c>
      <c r="T147" s="487"/>
      <c r="U147" s="487"/>
      <c r="V147" s="487"/>
      <c r="W147" s="487"/>
      <c r="X147" s="487"/>
      <c r="Y147" s="487"/>
      <c r="Z147" s="487"/>
      <c r="AA147" s="487"/>
      <c r="AB147" s="304"/>
      <c r="AC147" s="228"/>
      <c r="AF147" s="361" t="str">
        <f>R147</f>
        <v>□</v>
      </c>
      <c r="AH147" s="229"/>
      <c r="AI147" s="229"/>
      <c r="AJ147" s="2"/>
      <c r="AK147" s="2"/>
      <c r="AL147" s="63" t="s">
        <v>92</v>
      </c>
      <c r="AM147" s="64" t="s">
        <v>93</v>
      </c>
      <c r="AN147" s="64" t="s">
        <v>94</v>
      </c>
      <c r="AO147" s="64" t="s">
        <v>95</v>
      </c>
      <c r="AP147" s="64" t="s">
        <v>254</v>
      </c>
      <c r="AQ147" s="64" t="s">
        <v>96</v>
      </c>
      <c r="AR147" s="64" t="s">
        <v>33</v>
      </c>
      <c r="BB147" s="362"/>
      <c r="BC147" s="362"/>
      <c r="BD147" s="362"/>
      <c r="BE147" s="362"/>
      <c r="BF147" s="362"/>
      <c r="BG147" s="362"/>
      <c r="BH147" s="362"/>
      <c r="BI147" s="362"/>
    </row>
    <row r="148" spans="2:61" ht="18" customHeight="1" x14ac:dyDescent="0.15">
      <c r="B148" s="415"/>
      <c r="C148" s="416"/>
      <c r="D148" s="480"/>
      <c r="E148" s="489"/>
      <c r="F148" s="490"/>
      <c r="G148" s="491"/>
      <c r="H148" s="492"/>
      <c r="I148" s="299"/>
      <c r="J148" s="300"/>
      <c r="K148" s="300"/>
      <c r="L148" s="300"/>
      <c r="M148" s="300"/>
      <c r="N148" s="300"/>
      <c r="O148" s="300"/>
      <c r="P148" s="300"/>
      <c r="Q148" s="301"/>
      <c r="R148" s="495" t="s">
        <v>91</v>
      </c>
      <c r="S148" s="496"/>
      <c r="T148" s="496"/>
      <c r="U148" s="496"/>
      <c r="V148" s="496"/>
      <c r="W148" s="496"/>
      <c r="X148" s="496"/>
      <c r="Y148" s="496"/>
      <c r="Z148" s="496"/>
      <c r="AA148" s="496"/>
      <c r="AB148" s="497"/>
      <c r="AC148" s="228"/>
      <c r="AE148" s="361" t="str">
        <f>+I149</f>
        <v>□</v>
      </c>
      <c r="AL148" s="63"/>
      <c r="AM148" s="62" t="s">
        <v>3</v>
      </c>
      <c r="AN148" s="62" t="s">
        <v>4</v>
      </c>
      <c r="AO148" s="62" t="s">
        <v>4</v>
      </c>
      <c r="AP148" s="62" t="s">
        <v>4</v>
      </c>
      <c r="AQ148" s="78" t="s">
        <v>34</v>
      </c>
      <c r="AR148" s="78" t="s">
        <v>6</v>
      </c>
    </row>
    <row r="149" spans="2:61" ht="22" customHeight="1" x14ac:dyDescent="0.2">
      <c r="B149" s="415"/>
      <c r="C149" s="416"/>
      <c r="D149" s="480"/>
      <c r="E149" s="489"/>
      <c r="F149" s="498"/>
      <c r="G149" s="499"/>
      <c r="H149" s="500"/>
      <c r="I149" s="248" t="s">
        <v>26</v>
      </c>
      <c r="J149" s="63" t="s">
        <v>165</v>
      </c>
      <c r="K149" s="63"/>
      <c r="L149" s="63"/>
      <c r="M149" s="63"/>
      <c r="N149" s="63"/>
      <c r="O149" s="63"/>
      <c r="P149" s="63"/>
      <c r="Q149" s="216"/>
      <c r="R149" s="442" t="s">
        <v>255</v>
      </c>
      <c r="S149" s="389"/>
      <c r="T149" s="389"/>
      <c r="U149" s="389"/>
      <c r="V149" s="389"/>
      <c r="W149" s="389"/>
      <c r="X149" s="389"/>
      <c r="Y149" s="281"/>
      <c r="Z149" s="281"/>
      <c r="AA149" s="302" t="s">
        <v>99</v>
      </c>
      <c r="AB149" s="304"/>
      <c r="AC149" s="228"/>
      <c r="AE149" s="361" t="str">
        <f>+I150</f>
        <v>□</v>
      </c>
      <c r="AH149" s="321" t="s">
        <v>256</v>
      </c>
      <c r="AJ149" s="78" t="str">
        <f>IF(Y149&gt;0,IF(Y149&lt;300,"③床1100",IF(Y149&lt;650,"②腰800",IF(Y149&gt;=1100,"基準なし","①床1100"))),"■未答")</f>
        <v>■未答</v>
      </c>
    </row>
    <row r="150" spans="2:61" ht="20.149999999999999" customHeight="1" x14ac:dyDescent="0.2">
      <c r="B150" s="415"/>
      <c r="C150" s="416"/>
      <c r="D150" s="480"/>
      <c r="E150" s="489"/>
      <c r="F150" s="482" t="s">
        <v>257</v>
      </c>
      <c r="G150" s="483"/>
      <c r="H150" s="484"/>
      <c r="I150" s="248" t="s">
        <v>26</v>
      </c>
      <c r="J150" s="63" t="s">
        <v>258</v>
      </c>
      <c r="K150" s="63"/>
      <c r="L150" s="63"/>
      <c r="M150" s="63"/>
      <c r="N150" s="63"/>
      <c r="O150" s="63"/>
      <c r="P150" s="63"/>
      <c r="Q150" s="216"/>
      <c r="R150" s="442" t="s">
        <v>259</v>
      </c>
      <c r="S150" s="389"/>
      <c r="T150" s="389"/>
      <c r="U150" s="389"/>
      <c r="V150" s="389"/>
      <c r="W150" s="389"/>
      <c r="X150" s="389"/>
      <c r="Y150" s="281"/>
      <c r="Z150" s="281"/>
      <c r="AA150" s="302" t="s">
        <v>99</v>
      </c>
      <c r="AB150" s="304"/>
      <c r="AC150" s="228"/>
      <c r="AH150" s="321" t="s">
        <v>260</v>
      </c>
      <c r="AJ150" s="78" t="str">
        <f>IF(Y150&gt;0,IF(Y149&lt;300,"◎不問",IF(Y149&lt;650,IF(Y150&lt;800,"◆未達","●適合"),IF(Y149&gt;=1100,"基準なし","◎不問"))),"■未答")</f>
        <v>■未答</v>
      </c>
    </row>
    <row r="151" spans="2:61" ht="20.149999999999999" customHeight="1" x14ac:dyDescent="0.2">
      <c r="B151" s="415"/>
      <c r="C151" s="416"/>
      <c r="D151" s="480"/>
      <c r="E151" s="489"/>
      <c r="F151" s="498"/>
      <c r="G151" s="499"/>
      <c r="H151" s="500"/>
      <c r="I151" s="431"/>
      <c r="J151" s="300"/>
      <c r="K151" s="300"/>
      <c r="L151" s="300"/>
      <c r="M151" s="300"/>
      <c r="N151" s="300"/>
      <c r="O151" s="300"/>
      <c r="P151" s="300"/>
      <c r="Q151" s="301"/>
      <c r="R151" s="442" t="s">
        <v>261</v>
      </c>
      <c r="S151" s="389"/>
      <c r="T151" s="389"/>
      <c r="U151" s="389"/>
      <c r="V151" s="389"/>
      <c r="W151" s="389"/>
      <c r="X151" s="389"/>
      <c r="Y151" s="281"/>
      <c r="Z151" s="281"/>
      <c r="AA151" s="302" t="s">
        <v>99</v>
      </c>
      <c r="AB151" s="304"/>
      <c r="AC151" s="228"/>
      <c r="AH151" s="321" t="s">
        <v>262</v>
      </c>
      <c r="AJ151" s="78" t="str">
        <f>IF(Y149&gt;0,IF(Y149&gt;=300,IF(Y149&lt;650,"◎不問",IF(Y149&lt;1100,IF(Y151&lt;1100,"◆未達","●適合"),"基準なし")),IF(Y151&lt;1100,"◆未達","●適合")),"■未答")</f>
        <v>■未答</v>
      </c>
    </row>
    <row r="152" spans="2:61" ht="20.149999999999999" customHeight="1" x14ac:dyDescent="0.2">
      <c r="B152" s="415"/>
      <c r="C152" s="416"/>
      <c r="D152" s="480"/>
      <c r="E152" s="489"/>
      <c r="F152" s="482" t="s">
        <v>263</v>
      </c>
      <c r="G152" s="483"/>
      <c r="H152" s="484"/>
      <c r="I152" s="501"/>
      <c r="J152" s="300"/>
      <c r="K152" s="300"/>
      <c r="L152" s="300"/>
      <c r="M152" s="300"/>
      <c r="N152" s="300"/>
      <c r="O152" s="300"/>
      <c r="P152" s="300"/>
      <c r="Q152" s="301"/>
      <c r="R152" s="388"/>
      <c r="S152" s="302"/>
      <c r="T152" s="302"/>
      <c r="U152" s="302"/>
      <c r="V152" s="302"/>
      <c r="W152" s="302"/>
      <c r="X152" s="302"/>
      <c r="Y152" s="502"/>
      <c r="Z152" s="502"/>
      <c r="AA152" s="302"/>
      <c r="AB152" s="304"/>
      <c r="AC152" s="228"/>
      <c r="AH152" s="321" t="s">
        <v>264</v>
      </c>
      <c r="AJ152" s="78" t="str">
        <f>IF(Y149&gt;0,IF(Y151&gt;0,IF(Y149+Y150-Y151=0,"●相互OK","▼矛盾"),"■まだ片方"),"■未答")</f>
        <v>■未答</v>
      </c>
    </row>
    <row r="153" spans="2:61" ht="20.149999999999999" customHeight="1" x14ac:dyDescent="0.2">
      <c r="B153" s="415"/>
      <c r="C153" s="416"/>
      <c r="D153" s="480"/>
      <c r="E153" s="477"/>
      <c r="F153" s="498"/>
      <c r="G153" s="499"/>
      <c r="H153" s="500"/>
      <c r="I153" s="503"/>
      <c r="J153" s="307"/>
      <c r="K153" s="307"/>
      <c r="L153" s="307"/>
      <c r="M153" s="307"/>
      <c r="N153" s="307"/>
      <c r="O153" s="307"/>
      <c r="P153" s="307"/>
      <c r="Q153" s="308"/>
      <c r="R153" s="292"/>
      <c r="S153" s="292"/>
      <c r="T153" s="292"/>
      <c r="U153" s="292"/>
      <c r="V153" s="292"/>
      <c r="W153" s="292"/>
      <c r="X153" s="292"/>
      <c r="Y153" s="292"/>
      <c r="Z153" s="292"/>
      <c r="AA153" s="292"/>
      <c r="AB153" s="293"/>
      <c r="AC153" s="262"/>
    </row>
    <row r="154" spans="2:61" s="361" customFormat="1" ht="22" customHeight="1" x14ac:dyDescent="0.2">
      <c r="B154" s="415"/>
      <c r="C154" s="416"/>
      <c r="D154" s="480"/>
      <c r="E154" s="481" t="s">
        <v>265</v>
      </c>
      <c r="F154" s="482" t="s">
        <v>266</v>
      </c>
      <c r="G154" s="483"/>
      <c r="H154" s="484"/>
      <c r="I154" s="486" t="s">
        <v>26</v>
      </c>
      <c r="J154" s="469" t="s">
        <v>250</v>
      </c>
      <c r="K154" s="504"/>
      <c r="L154" s="504"/>
      <c r="M154" s="504"/>
      <c r="N154" s="63"/>
      <c r="O154" s="63"/>
      <c r="P154" s="63"/>
      <c r="Q154" s="216"/>
      <c r="R154" s="486" t="s">
        <v>26</v>
      </c>
      <c r="S154" s="469" t="s">
        <v>267</v>
      </c>
      <c r="T154" s="487"/>
      <c r="U154" s="487"/>
      <c r="V154" s="302"/>
      <c r="W154" s="302"/>
      <c r="X154" s="302"/>
      <c r="Y154" s="302"/>
      <c r="Z154" s="302"/>
      <c r="AA154" s="302"/>
      <c r="AB154" s="304"/>
      <c r="AC154" s="278"/>
      <c r="AD154" s="505"/>
      <c r="AE154" s="361" t="str">
        <f>I154</f>
        <v>□</v>
      </c>
      <c r="AF154" s="361" t="str">
        <f>R154</f>
        <v>□</v>
      </c>
      <c r="AG154" s="505"/>
      <c r="AH154" s="78" t="str">
        <f>IF(AE154&amp;AE157&amp;AE158="■□□","◎無し",IF(AE154&amp;AE157&amp;AE158="□■□","●適合",IF(AE154&amp;AE157&amp;AE158="□□■","◆未達",IF(AE154&amp;AE157&amp;AE158="□□□","■未答","▼矛盾"))))</f>
        <v>■未答</v>
      </c>
      <c r="AI154" s="229"/>
      <c r="AJ154" s="64" t="str">
        <f>IF(AF154&amp;AF155&amp;AF156="■□□","◎無し",IF(AF154&amp;AF155&amp;AF156="□■□","●適合",IF(AF154&amp;AF155&amp;AF156="□□■","●適合",IF(AF154&amp;AF155&amp;AF156="□■■","●適合",IF(AF154&amp;AF155&amp;AF156="□□□","■未答","▼矛盾")))))</f>
        <v>■未答</v>
      </c>
      <c r="AK154" s="2"/>
      <c r="AL154" s="63" t="s">
        <v>92</v>
      </c>
      <c r="AM154" s="64" t="s">
        <v>93</v>
      </c>
      <c r="AN154" s="64" t="s">
        <v>94</v>
      </c>
      <c r="AO154" s="64" t="s">
        <v>95</v>
      </c>
      <c r="AP154" s="64" t="s">
        <v>96</v>
      </c>
      <c r="AQ154" s="64" t="s">
        <v>33</v>
      </c>
      <c r="BB154" s="362"/>
      <c r="BC154" s="362"/>
      <c r="BD154" s="362"/>
      <c r="BE154" s="362"/>
      <c r="BF154" s="362"/>
      <c r="BG154" s="362"/>
      <c r="BH154" s="362"/>
      <c r="BI154" s="362"/>
    </row>
    <row r="155" spans="2:61" s="361" customFormat="1" ht="22" customHeight="1" x14ac:dyDescent="0.2">
      <c r="B155" s="415"/>
      <c r="C155" s="416"/>
      <c r="D155" s="480"/>
      <c r="E155" s="489"/>
      <c r="F155" s="490"/>
      <c r="G155" s="491"/>
      <c r="H155" s="492"/>
      <c r="I155" s="493"/>
      <c r="J155" s="470"/>
      <c r="K155" s="63"/>
      <c r="L155" s="63"/>
      <c r="M155" s="63"/>
      <c r="N155" s="63"/>
      <c r="O155" s="63"/>
      <c r="P155" s="63"/>
      <c r="Q155" s="216"/>
      <c r="R155" s="486" t="s">
        <v>26</v>
      </c>
      <c r="S155" s="469" t="s">
        <v>252</v>
      </c>
      <c r="T155" s="487"/>
      <c r="U155" s="487"/>
      <c r="V155" s="302"/>
      <c r="W155" s="302"/>
      <c r="X155" s="302"/>
      <c r="Y155" s="302"/>
      <c r="Z155" s="302"/>
      <c r="AA155" s="302"/>
      <c r="AB155" s="304"/>
      <c r="AC155" s="278"/>
      <c r="AD155" s="505"/>
      <c r="AF155" s="361" t="str">
        <f>R155</f>
        <v>□</v>
      </c>
      <c r="AG155" s="505"/>
      <c r="AH155" s="229"/>
      <c r="AI155" s="229"/>
      <c r="AJ155" s="2"/>
      <c r="AK155" s="2"/>
      <c r="AL155" s="63"/>
      <c r="AM155" s="62" t="s">
        <v>3</v>
      </c>
      <c r="AN155" s="62" t="s">
        <v>4</v>
      </c>
      <c r="AO155" s="62" t="s">
        <v>5</v>
      </c>
      <c r="AP155" s="78" t="s">
        <v>34</v>
      </c>
      <c r="AQ155" s="78" t="s">
        <v>6</v>
      </c>
      <c r="BB155" s="362"/>
      <c r="BC155" s="362"/>
      <c r="BD155" s="362"/>
      <c r="BE155" s="362"/>
      <c r="BF155" s="362"/>
      <c r="BG155" s="362"/>
      <c r="BH155" s="362"/>
      <c r="BI155" s="362"/>
    </row>
    <row r="156" spans="2:61" s="361" customFormat="1" ht="22" customHeight="1" x14ac:dyDescent="0.2">
      <c r="B156" s="415"/>
      <c r="C156" s="416"/>
      <c r="D156" s="480"/>
      <c r="E156" s="489"/>
      <c r="F156" s="490"/>
      <c r="G156" s="491"/>
      <c r="H156" s="492"/>
      <c r="I156" s="493"/>
      <c r="J156" s="470"/>
      <c r="K156" s="63"/>
      <c r="L156" s="63"/>
      <c r="M156" s="63"/>
      <c r="N156" s="63"/>
      <c r="O156" s="63"/>
      <c r="P156" s="63"/>
      <c r="Q156" s="216"/>
      <c r="R156" s="486" t="s">
        <v>26</v>
      </c>
      <c r="S156" s="469" t="s">
        <v>253</v>
      </c>
      <c r="T156" s="487"/>
      <c r="U156" s="487"/>
      <c r="V156" s="302"/>
      <c r="W156" s="302"/>
      <c r="X156" s="302"/>
      <c r="Y156" s="302"/>
      <c r="Z156" s="302"/>
      <c r="AA156" s="302"/>
      <c r="AB156" s="304"/>
      <c r="AC156" s="278"/>
      <c r="AD156" s="505"/>
      <c r="AF156" s="361" t="str">
        <f>R156</f>
        <v>□</v>
      </c>
      <c r="AG156" s="505"/>
      <c r="AH156" s="229"/>
      <c r="AI156" s="229"/>
      <c r="AJ156" s="2"/>
      <c r="AK156" s="2"/>
      <c r="AL156" s="63" t="s">
        <v>92</v>
      </c>
      <c r="AM156" s="64" t="s">
        <v>93</v>
      </c>
      <c r="AN156" s="64" t="s">
        <v>94</v>
      </c>
      <c r="AO156" s="64" t="s">
        <v>95</v>
      </c>
      <c r="AP156" s="64" t="s">
        <v>254</v>
      </c>
      <c r="AQ156" s="64" t="s">
        <v>96</v>
      </c>
      <c r="AR156" s="64" t="s">
        <v>33</v>
      </c>
      <c r="BB156" s="362"/>
      <c r="BC156" s="362"/>
      <c r="BD156" s="362"/>
      <c r="BE156" s="362"/>
      <c r="BF156" s="362"/>
      <c r="BG156" s="362"/>
      <c r="BH156" s="362"/>
      <c r="BI156" s="362"/>
    </row>
    <row r="157" spans="2:61" ht="22" customHeight="1" x14ac:dyDescent="0.15">
      <c r="B157" s="415"/>
      <c r="C157" s="416"/>
      <c r="D157" s="480"/>
      <c r="E157" s="489"/>
      <c r="F157" s="490"/>
      <c r="G157" s="491"/>
      <c r="H157" s="492"/>
      <c r="I157" s="299"/>
      <c r="J157" s="300"/>
      <c r="K157" s="300"/>
      <c r="L157" s="300"/>
      <c r="M157" s="300"/>
      <c r="N157" s="300"/>
      <c r="O157" s="300"/>
      <c r="P157" s="300"/>
      <c r="Q157" s="301"/>
      <c r="R157" s="495" t="s">
        <v>91</v>
      </c>
      <c r="S157" s="496"/>
      <c r="T157" s="496"/>
      <c r="U157" s="496"/>
      <c r="V157" s="496"/>
      <c r="W157" s="496"/>
      <c r="X157" s="496"/>
      <c r="Y157" s="496"/>
      <c r="Z157" s="496"/>
      <c r="AA157" s="496"/>
      <c r="AB157" s="497"/>
      <c r="AC157" s="278"/>
      <c r="AD157" s="506"/>
      <c r="AE157" s="361" t="str">
        <f>I158</f>
        <v>□</v>
      </c>
      <c r="AF157" s="506"/>
      <c r="AG157" s="506"/>
      <c r="AL157" s="63"/>
      <c r="AM157" s="62" t="s">
        <v>3</v>
      </c>
      <c r="AN157" s="62" t="s">
        <v>4</v>
      </c>
      <c r="AO157" s="62" t="s">
        <v>4</v>
      </c>
      <c r="AP157" s="62" t="s">
        <v>4</v>
      </c>
      <c r="AQ157" s="78" t="s">
        <v>34</v>
      </c>
      <c r="AR157" s="78" t="s">
        <v>6</v>
      </c>
    </row>
    <row r="158" spans="2:61" ht="22" customHeight="1" x14ac:dyDescent="0.2">
      <c r="B158" s="415"/>
      <c r="C158" s="416"/>
      <c r="D158" s="480"/>
      <c r="E158" s="489"/>
      <c r="F158" s="498"/>
      <c r="G158" s="499"/>
      <c r="H158" s="500"/>
      <c r="I158" s="248" t="s">
        <v>26</v>
      </c>
      <c r="J158" s="63" t="s">
        <v>165</v>
      </c>
      <c r="K158" s="63"/>
      <c r="L158" s="63"/>
      <c r="M158" s="63"/>
      <c r="N158" s="63"/>
      <c r="O158" s="63"/>
      <c r="P158" s="63"/>
      <c r="Q158" s="216"/>
      <c r="R158" s="442" t="s">
        <v>268</v>
      </c>
      <c r="S158" s="389"/>
      <c r="T158" s="389"/>
      <c r="U158" s="389"/>
      <c r="V158" s="389"/>
      <c r="W158" s="389"/>
      <c r="X158" s="389"/>
      <c r="Y158" s="281"/>
      <c r="Z158" s="281"/>
      <c r="AA158" s="302" t="s">
        <v>99</v>
      </c>
      <c r="AB158" s="304"/>
      <c r="AC158" s="278"/>
      <c r="AD158" s="506"/>
      <c r="AE158" s="361" t="str">
        <f>I159</f>
        <v>□</v>
      </c>
      <c r="AF158" s="506"/>
      <c r="AG158" s="506"/>
      <c r="AH158" s="321" t="s">
        <v>269</v>
      </c>
      <c r="AJ158" s="78" t="str">
        <f>IF(Y158&gt;0,IF(Y158&lt;300,"③床1100",IF(Y158&lt;650,"②腰800",IF(Y158&gt;=800,"基準なし","①床から"))),"■未答")</f>
        <v>■未答</v>
      </c>
    </row>
    <row r="159" spans="2:61" ht="20.149999999999999" customHeight="1" x14ac:dyDescent="0.2">
      <c r="B159" s="415"/>
      <c r="C159" s="416"/>
      <c r="D159" s="480"/>
      <c r="E159" s="489"/>
      <c r="F159" s="482" t="s">
        <v>270</v>
      </c>
      <c r="G159" s="483"/>
      <c r="H159" s="484"/>
      <c r="I159" s="248" t="s">
        <v>26</v>
      </c>
      <c r="J159" s="63" t="s">
        <v>258</v>
      </c>
      <c r="K159" s="63"/>
      <c r="L159" s="63"/>
      <c r="M159" s="63"/>
      <c r="N159" s="63"/>
      <c r="O159" s="63"/>
      <c r="P159" s="63"/>
      <c r="Q159" s="216"/>
      <c r="R159" s="442" t="s">
        <v>271</v>
      </c>
      <c r="S159" s="389"/>
      <c r="T159" s="389"/>
      <c r="U159" s="389"/>
      <c r="V159" s="389"/>
      <c r="W159" s="389"/>
      <c r="X159" s="389"/>
      <c r="Y159" s="281"/>
      <c r="Z159" s="281"/>
      <c r="AA159" s="302" t="s">
        <v>99</v>
      </c>
      <c r="AB159" s="304"/>
      <c r="AC159" s="278"/>
      <c r="AD159" s="506"/>
      <c r="AE159" s="506"/>
      <c r="AF159" s="506"/>
      <c r="AG159" s="506"/>
      <c r="AH159" s="321" t="s">
        <v>272</v>
      </c>
      <c r="AJ159" s="78" t="str">
        <f>IF(Y159&gt;0,IF(Y158&lt;300,"◎不問",IF(Y158&lt;650,IF(Y159&lt;800,"◆未達","●適合"),IF(Y158&gt;=800,"基準なし","◎不問"))),"■未答")</f>
        <v>■未答</v>
      </c>
    </row>
    <row r="160" spans="2:61" ht="20.149999999999999" customHeight="1" x14ac:dyDescent="0.2">
      <c r="B160" s="415"/>
      <c r="C160" s="416"/>
      <c r="D160" s="480"/>
      <c r="E160" s="489"/>
      <c r="F160" s="498"/>
      <c r="G160" s="499"/>
      <c r="H160" s="500"/>
      <c r="I160" s="431"/>
      <c r="J160" s="300"/>
      <c r="K160" s="300"/>
      <c r="L160" s="300"/>
      <c r="M160" s="300"/>
      <c r="N160" s="300"/>
      <c r="O160" s="300"/>
      <c r="P160" s="300"/>
      <c r="Q160" s="301"/>
      <c r="R160" s="445" t="s">
        <v>273</v>
      </c>
      <c r="S160" s="446"/>
      <c r="T160" s="446"/>
      <c r="U160" s="446"/>
      <c r="V160" s="446"/>
      <c r="W160" s="446"/>
      <c r="X160" s="446"/>
      <c r="Y160" s="281"/>
      <c r="Z160" s="281"/>
      <c r="AA160" s="302" t="s">
        <v>99</v>
      </c>
      <c r="AB160" s="304"/>
      <c r="AC160" s="278"/>
      <c r="AD160" s="506"/>
      <c r="AE160" s="506"/>
      <c r="AF160" s="506"/>
      <c r="AG160" s="506"/>
      <c r="AH160" s="321" t="s">
        <v>274</v>
      </c>
      <c r="AJ160" s="78" t="str">
        <f>IF(Y158&gt;0,IF(Y158&gt;=300,IF(Y158&lt;650,"◎不問",IF(Y158&lt;800,IF(Y160&lt;800,"◆未達","●適合"),"基準なし")),IF(Y160&lt;1100,"◆未達","●適合")),"■未答")</f>
        <v>■未答</v>
      </c>
    </row>
    <row r="161" spans="2:61" ht="20.149999999999999" customHeight="1" x14ac:dyDescent="0.2">
      <c r="B161" s="415"/>
      <c r="C161" s="416"/>
      <c r="D161" s="480"/>
      <c r="E161" s="489"/>
      <c r="F161" s="482" t="s">
        <v>275</v>
      </c>
      <c r="G161" s="483"/>
      <c r="H161" s="484"/>
      <c r="I161" s="501"/>
      <c r="J161" s="300"/>
      <c r="K161" s="300"/>
      <c r="L161" s="300"/>
      <c r="M161" s="300"/>
      <c r="N161" s="300"/>
      <c r="O161" s="300"/>
      <c r="P161" s="300"/>
      <c r="Q161" s="301"/>
      <c r="R161" s="445" t="s">
        <v>276</v>
      </c>
      <c r="S161" s="446"/>
      <c r="T161" s="446"/>
      <c r="U161" s="446"/>
      <c r="V161" s="446"/>
      <c r="W161" s="446"/>
      <c r="X161" s="446"/>
      <c r="Y161" s="281"/>
      <c r="Z161" s="281"/>
      <c r="AA161" s="302" t="s">
        <v>99</v>
      </c>
      <c r="AB161" s="304"/>
      <c r="AC161" s="278"/>
      <c r="AD161" s="506"/>
      <c r="AE161" s="506"/>
      <c r="AF161" s="506"/>
      <c r="AG161" s="506"/>
      <c r="AH161" s="321" t="s">
        <v>274</v>
      </c>
      <c r="AJ161" s="78" t="str">
        <f>IF(Y158&gt;0,IF(Y158&gt;=300,IF(Y158&lt;650,"◎不問",IF(Y158&lt;800,IF(Y161&lt;1100,"◆未達","●適合"),"基準なし")),IF(Y161&lt;1100,"◆未達","●適合")),"■未答")</f>
        <v>■未答</v>
      </c>
    </row>
    <row r="162" spans="2:61" ht="20.149999999999999" customHeight="1" x14ac:dyDescent="0.2">
      <c r="B162" s="415"/>
      <c r="C162" s="416"/>
      <c r="D162" s="480"/>
      <c r="E162" s="477"/>
      <c r="F162" s="498"/>
      <c r="G162" s="499"/>
      <c r="H162" s="500"/>
      <c r="I162" s="503"/>
      <c r="J162" s="307"/>
      <c r="K162" s="307"/>
      <c r="L162" s="307"/>
      <c r="M162" s="307"/>
      <c r="N162" s="307"/>
      <c r="O162" s="307"/>
      <c r="P162" s="307"/>
      <c r="Q162" s="308"/>
      <c r="R162" s="292"/>
      <c r="S162" s="292"/>
      <c r="T162" s="292"/>
      <c r="U162" s="292"/>
      <c r="V162" s="292"/>
      <c r="W162" s="292"/>
      <c r="X162" s="292"/>
      <c r="Y162" s="292"/>
      <c r="Z162" s="292"/>
      <c r="AA162" s="292"/>
      <c r="AB162" s="293"/>
      <c r="AC162" s="278"/>
      <c r="AD162" s="506"/>
      <c r="AE162" s="506"/>
      <c r="AF162" s="506"/>
      <c r="AG162" s="506"/>
    </row>
    <row r="163" spans="2:61" s="361" customFormat="1" ht="24" customHeight="1" x14ac:dyDescent="0.2">
      <c r="B163" s="415" t="s">
        <v>277</v>
      </c>
      <c r="C163" s="416"/>
      <c r="D163" s="480"/>
      <c r="E163" s="481" t="s">
        <v>278</v>
      </c>
      <c r="F163" s="482" t="s">
        <v>279</v>
      </c>
      <c r="G163" s="483"/>
      <c r="H163" s="484"/>
      <c r="I163" s="486" t="s">
        <v>26</v>
      </c>
      <c r="J163" s="469" t="s">
        <v>250</v>
      </c>
      <c r="K163" s="504"/>
      <c r="L163" s="504"/>
      <c r="M163" s="504"/>
      <c r="N163" s="63"/>
      <c r="O163" s="63"/>
      <c r="P163" s="63"/>
      <c r="Q163" s="216"/>
      <c r="R163" s="486" t="s">
        <v>26</v>
      </c>
      <c r="S163" s="469" t="s">
        <v>280</v>
      </c>
      <c r="T163" s="487"/>
      <c r="U163" s="302"/>
      <c r="V163" s="302"/>
      <c r="W163" s="302"/>
      <c r="X163" s="302"/>
      <c r="Y163" s="302"/>
      <c r="Z163" s="302"/>
      <c r="AA163" s="302"/>
      <c r="AB163" s="304"/>
      <c r="AC163" s="278"/>
      <c r="AE163" s="361" t="str">
        <f>I163</f>
        <v>□</v>
      </c>
      <c r="AF163" s="361" t="str">
        <f>R163</f>
        <v>□</v>
      </c>
      <c r="AH163" s="78" t="str">
        <f>IF(AE163&amp;AE166&amp;AE167="■□□","◎無し",IF(AE163&amp;AE166&amp;AE167="□■□","●適合",IF(AE163&amp;AE166&amp;AE167="□□■","◆未達",IF(AE163&amp;AE166&amp;AE167="□□□","■未答","▼矛盾"))))</f>
        <v>■未答</v>
      </c>
      <c r="AI163" s="229"/>
      <c r="AJ163" s="64" t="str">
        <f>IF(AF163&amp;AF164&amp;AF165="■□□","◎無し",IF(AF163&amp;AF164&amp;AF165="□■□","●適合",IF(AF163&amp;AF164&amp;AF165="□□■","●適合",IF(AF163&amp;AF164&amp;AF165="□■■","●適合",IF(AF163&amp;AF164&amp;AF165="□□□","■未答","▼矛盾")))))</f>
        <v>■未答</v>
      </c>
      <c r="AK163" s="2"/>
      <c r="AL163" s="63" t="s">
        <v>92</v>
      </c>
      <c r="AM163" s="64" t="s">
        <v>93</v>
      </c>
      <c r="AN163" s="64" t="s">
        <v>94</v>
      </c>
      <c r="AO163" s="64" t="s">
        <v>95</v>
      </c>
      <c r="AP163" s="64" t="s">
        <v>96</v>
      </c>
      <c r="AQ163" s="64" t="s">
        <v>33</v>
      </c>
      <c r="BB163" s="362"/>
      <c r="BC163" s="362"/>
      <c r="BD163" s="362"/>
      <c r="BE163" s="362"/>
      <c r="BF163" s="362"/>
      <c r="BG163" s="362"/>
      <c r="BH163" s="362"/>
      <c r="BI163" s="362"/>
    </row>
    <row r="164" spans="2:61" s="361" customFormat="1" ht="24" customHeight="1" x14ac:dyDescent="0.2">
      <c r="B164" s="415"/>
      <c r="C164" s="416"/>
      <c r="D164" s="480"/>
      <c r="E164" s="489"/>
      <c r="F164" s="490"/>
      <c r="G164" s="491"/>
      <c r="H164" s="492"/>
      <c r="I164" s="493"/>
      <c r="J164" s="470"/>
      <c r="K164" s="63"/>
      <c r="L164" s="63"/>
      <c r="M164" s="63"/>
      <c r="N164" s="63"/>
      <c r="O164" s="63"/>
      <c r="P164" s="63"/>
      <c r="Q164" s="216"/>
      <c r="R164" s="486" t="s">
        <v>26</v>
      </c>
      <c r="S164" s="469" t="s">
        <v>252</v>
      </c>
      <c r="T164" s="487"/>
      <c r="U164" s="302"/>
      <c r="V164" s="302"/>
      <c r="W164" s="302"/>
      <c r="X164" s="302"/>
      <c r="Y164" s="302"/>
      <c r="Z164" s="302"/>
      <c r="AA164" s="302"/>
      <c r="AB164" s="304"/>
      <c r="AC164" s="278"/>
      <c r="AF164" s="361" t="str">
        <f>R164</f>
        <v>□</v>
      </c>
      <c r="AH164" s="229"/>
      <c r="AI164" s="229"/>
      <c r="AJ164" s="2"/>
      <c r="AK164" s="2"/>
      <c r="AL164" s="63"/>
      <c r="AM164" s="62" t="s">
        <v>3</v>
      </c>
      <c r="AN164" s="62" t="s">
        <v>4</v>
      </c>
      <c r="AO164" s="62" t="s">
        <v>5</v>
      </c>
      <c r="AP164" s="78" t="s">
        <v>34</v>
      </c>
      <c r="AQ164" s="78" t="s">
        <v>6</v>
      </c>
      <c r="BB164" s="362"/>
      <c r="BC164" s="362"/>
      <c r="BD164" s="362"/>
      <c r="BE164" s="362"/>
      <c r="BF164" s="362"/>
      <c r="BG164" s="362"/>
      <c r="BH164" s="362"/>
      <c r="BI164" s="362"/>
    </row>
    <row r="165" spans="2:61" s="361" customFormat="1" ht="24" customHeight="1" x14ac:dyDescent="0.2">
      <c r="B165" s="415"/>
      <c r="C165" s="416"/>
      <c r="D165" s="480"/>
      <c r="E165" s="489"/>
      <c r="F165" s="490"/>
      <c r="G165" s="491"/>
      <c r="H165" s="492"/>
      <c r="I165" s="493"/>
      <c r="J165" s="470"/>
      <c r="K165" s="63"/>
      <c r="L165" s="63"/>
      <c r="M165" s="63"/>
      <c r="N165" s="63"/>
      <c r="O165" s="63"/>
      <c r="P165" s="63"/>
      <c r="Q165" s="216"/>
      <c r="R165" s="486" t="s">
        <v>26</v>
      </c>
      <c r="S165" s="469" t="s">
        <v>253</v>
      </c>
      <c r="T165" s="487"/>
      <c r="U165" s="302"/>
      <c r="V165" s="302"/>
      <c r="W165" s="302"/>
      <c r="X165" s="302"/>
      <c r="Y165" s="302"/>
      <c r="Z165" s="302"/>
      <c r="AA165" s="302"/>
      <c r="AB165" s="304"/>
      <c r="AC165" s="278"/>
      <c r="AF165" s="361" t="str">
        <f>R165</f>
        <v>□</v>
      </c>
      <c r="AH165" s="229"/>
      <c r="AI165" s="229"/>
      <c r="AJ165" s="2"/>
      <c r="AK165" s="2"/>
      <c r="AL165" s="63" t="s">
        <v>92</v>
      </c>
      <c r="AM165" s="64" t="s">
        <v>93</v>
      </c>
      <c r="AN165" s="64" t="s">
        <v>94</v>
      </c>
      <c r="AO165" s="64" t="s">
        <v>95</v>
      </c>
      <c r="AP165" s="64" t="s">
        <v>254</v>
      </c>
      <c r="AQ165" s="64" t="s">
        <v>96</v>
      </c>
      <c r="AR165" s="64" t="s">
        <v>33</v>
      </c>
      <c r="BB165" s="362"/>
      <c r="BC165" s="362"/>
      <c r="BD165" s="362"/>
      <c r="BE165" s="362"/>
      <c r="BF165" s="362"/>
      <c r="BG165" s="362"/>
      <c r="BH165" s="362"/>
      <c r="BI165" s="362"/>
    </row>
    <row r="166" spans="2:61" ht="24" customHeight="1" x14ac:dyDescent="0.15">
      <c r="B166" s="415"/>
      <c r="C166" s="416"/>
      <c r="D166" s="480"/>
      <c r="E166" s="489"/>
      <c r="F166" s="490"/>
      <c r="G166" s="491"/>
      <c r="H166" s="492"/>
      <c r="I166" s="299"/>
      <c r="J166" s="300"/>
      <c r="K166" s="300"/>
      <c r="L166" s="300"/>
      <c r="M166" s="300"/>
      <c r="N166" s="300"/>
      <c r="O166" s="300"/>
      <c r="P166" s="300"/>
      <c r="Q166" s="301"/>
      <c r="R166" s="495" t="s">
        <v>91</v>
      </c>
      <c r="S166" s="496"/>
      <c r="T166" s="496"/>
      <c r="U166" s="496"/>
      <c r="V166" s="496"/>
      <c r="W166" s="496"/>
      <c r="X166" s="496"/>
      <c r="Y166" s="496"/>
      <c r="Z166" s="496"/>
      <c r="AA166" s="496"/>
      <c r="AB166" s="497"/>
      <c r="AC166" s="278"/>
      <c r="AE166" s="361" t="str">
        <f>I167</f>
        <v>□</v>
      </c>
      <c r="AL166" s="63"/>
      <c r="AM166" s="62" t="s">
        <v>3</v>
      </c>
      <c r="AN166" s="62" t="s">
        <v>4</v>
      </c>
      <c r="AO166" s="62" t="s">
        <v>4</v>
      </c>
      <c r="AP166" s="62" t="s">
        <v>4</v>
      </c>
      <c r="AQ166" s="78" t="s">
        <v>34</v>
      </c>
      <c r="AR166" s="78" t="s">
        <v>6</v>
      </c>
    </row>
    <row r="167" spans="2:61" ht="24" customHeight="1" x14ac:dyDescent="0.2">
      <c r="B167" s="415"/>
      <c r="C167" s="416"/>
      <c r="D167" s="480"/>
      <c r="E167" s="489"/>
      <c r="F167" s="498"/>
      <c r="G167" s="499"/>
      <c r="H167" s="500"/>
      <c r="I167" s="248" t="s">
        <v>26</v>
      </c>
      <c r="J167" s="63" t="s">
        <v>165</v>
      </c>
      <c r="K167" s="63"/>
      <c r="L167" s="63"/>
      <c r="M167" s="63"/>
      <c r="N167" s="63"/>
      <c r="O167" s="63"/>
      <c r="P167" s="63"/>
      <c r="Q167" s="216"/>
      <c r="R167" s="445" t="s">
        <v>255</v>
      </c>
      <c r="S167" s="446"/>
      <c r="T167" s="446"/>
      <c r="U167" s="446"/>
      <c r="V167" s="446"/>
      <c r="W167" s="446"/>
      <c r="X167" s="446"/>
      <c r="Y167" s="281"/>
      <c r="Z167" s="281"/>
      <c r="AA167" s="302" t="s">
        <v>99</v>
      </c>
      <c r="AB167" s="304"/>
      <c r="AC167" s="278"/>
      <c r="AE167" s="361" t="str">
        <f>I168</f>
        <v>□</v>
      </c>
      <c r="AH167" s="321" t="s">
        <v>281</v>
      </c>
      <c r="AJ167" s="78" t="str">
        <f>IF(Y167&gt;0,IF(Y167&lt;650,"②擁800",IF(Y167&gt;800,"基準なし","①床踏800")),"■未答")</f>
        <v>■未答</v>
      </c>
    </row>
    <row r="168" spans="2:61" ht="24" customHeight="1" x14ac:dyDescent="0.2">
      <c r="B168" s="415"/>
      <c r="C168" s="416"/>
      <c r="D168" s="480"/>
      <c r="E168" s="489"/>
      <c r="F168" s="482" t="s">
        <v>282</v>
      </c>
      <c r="G168" s="483"/>
      <c r="H168" s="484"/>
      <c r="I168" s="248" t="s">
        <v>26</v>
      </c>
      <c r="J168" s="63" t="s">
        <v>258</v>
      </c>
      <c r="K168" s="63"/>
      <c r="L168" s="63"/>
      <c r="M168" s="63"/>
      <c r="N168" s="63"/>
      <c r="O168" s="63"/>
      <c r="P168" s="63"/>
      <c r="Q168" s="216"/>
      <c r="R168" s="445" t="s">
        <v>259</v>
      </c>
      <c r="S168" s="446"/>
      <c r="T168" s="446"/>
      <c r="U168" s="446"/>
      <c r="V168" s="446"/>
      <c r="W168" s="446"/>
      <c r="X168" s="446"/>
      <c r="Y168" s="281"/>
      <c r="Z168" s="281"/>
      <c r="AA168" s="302" t="s">
        <v>99</v>
      </c>
      <c r="AB168" s="304"/>
      <c r="AC168" s="278"/>
      <c r="AH168" s="321" t="s">
        <v>283</v>
      </c>
      <c r="AJ168" s="78" t="str">
        <f>IF(Y168&gt;0,IF(Y168&lt;800,"◆未達","●適合"),"■未答")</f>
        <v>■未答</v>
      </c>
    </row>
    <row r="169" spans="2:61" ht="24" customHeight="1" x14ac:dyDescent="0.2">
      <c r="B169" s="415"/>
      <c r="C169" s="416"/>
      <c r="D169" s="480"/>
      <c r="E169" s="477"/>
      <c r="F169" s="498"/>
      <c r="G169" s="499"/>
      <c r="H169" s="500"/>
      <c r="I169" s="287"/>
      <c r="J169" s="287"/>
      <c r="K169" s="287"/>
      <c r="L169" s="287"/>
      <c r="M169" s="287"/>
      <c r="N169" s="287"/>
      <c r="O169" s="287"/>
      <c r="P169" s="287"/>
      <c r="Q169" s="288"/>
      <c r="R169" s="388" t="s">
        <v>261</v>
      </c>
      <c r="S169" s="302"/>
      <c r="T169" s="302"/>
      <c r="U169" s="302"/>
      <c r="V169" s="302"/>
      <c r="W169" s="302"/>
      <c r="X169" s="302"/>
      <c r="Y169" s="281"/>
      <c r="Z169" s="281"/>
      <c r="AA169" s="302" t="s">
        <v>99</v>
      </c>
      <c r="AB169" s="293"/>
      <c r="AC169" s="278"/>
      <c r="AH169" s="321" t="s">
        <v>262</v>
      </c>
      <c r="AJ169" s="78" t="str">
        <f>IF(Y169&gt;0,IF(Y169&lt;800,"◆未達","●適合"),"■未答")</f>
        <v>■未答</v>
      </c>
    </row>
    <row r="170" spans="2:61" ht="24" customHeight="1" x14ac:dyDescent="0.2">
      <c r="B170" s="415"/>
      <c r="C170" s="416"/>
      <c r="D170" s="237" t="s">
        <v>284</v>
      </c>
      <c r="E170" s="238"/>
      <c r="F170" s="238"/>
      <c r="G170" s="238"/>
      <c r="H170" s="239"/>
      <c r="I170" s="240" t="s">
        <v>8</v>
      </c>
      <c r="J170" s="241" t="s">
        <v>90</v>
      </c>
      <c r="K170" s="241"/>
      <c r="L170" s="241"/>
      <c r="M170" s="241"/>
      <c r="N170" s="241"/>
      <c r="O170" s="241"/>
      <c r="P170" s="241"/>
      <c r="Q170" s="242"/>
      <c r="R170" s="276"/>
      <c r="S170" s="276"/>
      <c r="T170" s="276"/>
      <c r="U170" s="276"/>
      <c r="V170" s="276"/>
      <c r="W170" s="276"/>
      <c r="X170" s="276"/>
      <c r="Y170" s="276"/>
      <c r="Z170" s="276"/>
      <c r="AA170" s="276"/>
      <c r="AB170" s="276"/>
      <c r="AC170" s="246"/>
      <c r="AE170" s="1" t="str">
        <f t="shared" ref="AE170:AE176" si="1">+I170</f>
        <v>□</v>
      </c>
      <c r="AH170" s="78" t="str">
        <f>IF(AE170&amp;AE171&amp;AE172="■□□","◎無し",IF(AE170&amp;AE171&amp;AE172="□■□","●適合",IF(AE170&amp;AE171&amp;AE172="□□■","◆未達",IF(AE170&amp;AE171&amp;AE172="□□□","■未答","▼矛盾"))))</f>
        <v>■未答</v>
      </c>
      <c r="AI170" s="229"/>
      <c r="AJ170" s="2" t="str">
        <f>IF(W171&gt;110,"&gt;110","")</f>
        <v/>
      </c>
      <c r="AL170" s="63" t="s">
        <v>92</v>
      </c>
      <c r="AM170" s="64" t="s">
        <v>93</v>
      </c>
      <c r="AN170" s="64" t="s">
        <v>94</v>
      </c>
      <c r="AO170" s="64" t="s">
        <v>95</v>
      </c>
      <c r="AP170" s="64" t="s">
        <v>96</v>
      </c>
      <c r="AQ170" s="64" t="s">
        <v>33</v>
      </c>
    </row>
    <row r="171" spans="2:61" ht="29.25" customHeight="1" x14ac:dyDescent="0.2">
      <c r="B171" s="415"/>
      <c r="C171" s="416"/>
      <c r="D171" s="211"/>
      <c r="E171" s="212"/>
      <c r="F171" s="212"/>
      <c r="G171" s="212"/>
      <c r="H171" s="213"/>
      <c r="I171" s="248" t="s">
        <v>26</v>
      </c>
      <c r="J171" s="63" t="s">
        <v>165</v>
      </c>
      <c r="K171" s="63"/>
      <c r="L171" s="63"/>
      <c r="M171" s="63"/>
      <c r="N171" s="63"/>
      <c r="O171" s="63"/>
      <c r="P171" s="63"/>
      <c r="Q171" s="216"/>
      <c r="R171" s="249" t="s">
        <v>285</v>
      </c>
      <c r="S171" s="250"/>
      <c r="T171" s="250"/>
      <c r="U171" s="250"/>
      <c r="V171" s="250"/>
      <c r="W171" s="250"/>
      <c r="X171" s="250"/>
      <c r="Y171" s="281"/>
      <c r="Z171" s="281"/>
      <c r="AA171" s="224" t="s">
        <v>99</v>
      </c>
      <c r="AB171" s="224"/>
      <c r="AC171" s="228"/>
      <c r="AE171" s="1" t="str">
        <f t="shared" si="1"/>
        <v>□</v>
      </c>
      <c r="AH171" s="321" t="s">
        <v>286</v>
      </c>
      <c r="AJ171" s="78" t="str">
        <f>IF(Y171&gt;0,IF(Y171&gt;110,"◆未達","●適合"),"■未答")</f>
        <v>■未答</v>
      </c>
      <c r="AL171" s="63"/>
      <c r="AM171" s="62" t="s">
        <v>3</v>
      </c>
      <c r="AN171" s="62" t="s">
        <v>4</v>
      </c>
      <c r="AO171" s="62" t="s">
        <v>5</v>
      </c>
      <c r="AP171" s="78" t="s">
        <v>34</v>
      </c>
      <c r="AQ171" s="78" t="s">
        <v>6</v>
      </c>
    </row>
    <row r="172" spans="2:61" ht="24" customHeight="1" thickBot="1" x14ac:dyDescent="0.25">
      <c r="B172" s="507"/>
      <c r="C172" s="508"/>
      <c r="D172" s="380"/>
      <c r="E172" s="381"/>
      <c r="F172" s="381"/>
      <c r="G172" s="381"/>
      <c r="H172" s="382"/>
      <c r="I172" s="509" t="s">
        <v>26</v>
      </c>
      <c r="J172" s="372" t="s">
        <v>258</v>
      </c>
      <c r="K172" s="372"/>
      <c r="L172" s="372"/>
      <c r="M172" s="372"/>
      <c r="N172" s="372"/>
      <c r="O172" s="372"/>
      <c r="P172" s="372"/>
      <c r="Q172" s="373"/>
      <c r="R172" s="375"/>
      <c r="S172" s="375"/>
      <c r="T172" s="375"/>
      <c r="U172" s="375"/>
      <c r="V172" s="375"/>
      <c r="W172" s="375"/>
      <c r="X172" s="375"/>
      <c r="Y172" s="375"/>
      <c r="Z172" s="375"/>
      <c r="AA172" s="375"/>
      <c r="AB172" s="375"/>
      <c r="AC172" s="376"/>
      <c r="AE172" s="1" t="str">
        <f t="shared" si="1"/>
        <v>□</v>
      </c>
    </row>
    <row r="173" spans="2:61" ht="16" customHeight="1" x14ac:dyDescent="0.2">
      <c r="B173" s="510" t="s">
        <v>287</v>
      </c>
      <c r="C173" s="511"/>
      <c r="D173" s="512" t="s">
        <v>288</v>
      </c>
      <c r="E173" s="513"/>
      <c r="F173" s="513"/>
      <c r="G173" s="513"/>
      <c r="H173" s="514"/>
      <c r="I173" s="377" t="s">
        <v>8</v>
      </c>
      <c r="J173" s="515" t="s">
        <v>289</v>
      </c>
      <c r="K173" s="515"/>
      <c r="L173" s="515"/>
      <c r="M173" s="515"/>
      <c r="N173" s="515"/>
      <c r="O173" s="515"/>
      <c r="P173" s="515"/>
      <c r="Q173" s="516"/>
      <c r="R173" s="206"/>
      <c r="S173" s="207"/>
      <c r="T173" s="207"/>
      <c r="U173" s="207"/>
      <c r="V173" s="207"/>
      <c r="W173" s="207"/>
      <c r="X173" s="207"/>
      <c r="Y173" s="207"/>
      <c r="Z173" s="207"/>
      <c r="AA173" s="207"/>
      <c r="AB173" s="207"/>
      <c r="AC173" s="378"/>
      <c r="AE173" s="1" t="str">
        <f t="shared" si="1"/>
        <v>□</v>
      </c>
      <c r="AH173" s="78" t="str">
        <f>IF(AE173&amp;AE174&amp;AE175="■□□","◎無し",IF(AE173&amp;AE174&amp;AE175="□■□","●適合",IF(AE173&amp;AE174&amp;AE175="□□■","◆未達",IF(AE173&amp;AE174&amp;AE175="□□□","■未答","▼矛盾"))))</f>
        <v>■未答</v>
      </c>
      <c r="AI173" s="229"/>
      <c r="AL173" s="63" t="s">
        <v>92</v>
      </c>
      <c r="AM173" s="64" t="s">
        <v>93</v>
      </c>
      <c r="AN173" s="64" t="s">
        <v>94</v>
      </c>
      <c r="AO173" s="64" t="s">
        <v>95</v>
      </c>
      <c r="AP173" s="64" t="s">
        <v>96</v>
      </c>
      <c r="AQ173" s="64" t="s">
        <v>33</v>
      </c>
    </row>
    <row r="174" spans="2:61" ht="16" customHeight="1" x14ac:dyDescent="0.2">
      <c r="B174" s="517"/>
      <c r="C174" s="518"/>
      <c r="D174" s="519"/>
      <c r="E174" s="520"/>
      <c r="F174" s="520"/>
      <c r="G174" s="520"/>
      <c r="H174" s="521"/>
      <c r="I174" s="248" t="s">
        <v>26</v>
      </c>
      <c r="J174" s="135" t="s">
        <v>290</v>
      </c>
      <c r="K174" s="135"/>
      <c r="L174" s="135"/>
      <c r="M174" s="135"/>
      <c r="N174" s="135"/>
      <c r="O174" s="135"/>
      <c r="P174" s="135"/>
      <c r="Q174" s="522"/>
      <c r="R174" s="235"/>
      <c r="S174" s="224"/>
      <c r="T174" s="224"/>
      <c r="U174" s="224"/>
      <c r="V174" s="224"/>
      <c r="W174" s="224"/>
      <c r="X174" s="224"/>
      <c r="Y174" s="224"/>
      <c r="Z174" s="224"/>
      <c r="AA174" s="224"/>
      <c r="AB174" s="224"/>
      <c r="AC174" s="228"/>
      <c r="AE174" s="1" t="str">
        <f t="shared" si="1"/>
        <v>□</v>
      </c>
      <c r="AL174" s="63"/>
      <c r="AM174" s="62" t="s">
        <v>3</v>
      </c>
      <c r="AN174" s="62" t="s">
        <v>4</v>
      </c>
      <c r="AO174" s="62" t="s">
        <v>5</v>
      </c>
      <c r="AP174" s="78" t="s">
        <v>34</v>
      </c>
      <c r="AQ174" s="78" t="s">
        <v>6</v>
      </c>
    </row>
    <row r="175" spans="2:61" ht="16" customHeight="1" thickBot="1" x14ac:dyDescent="0.25">
      <c r="B175" s="523"/>
      <c r="C175" s="524"/>
      <c r="D175" s="525"/>
      <c r="E175" s="526"/>
      <c r="F175" s="526"/>
      <c r="G175" s="526"/>
      <c r="H175" s="527"/>
      <c r="I175" s="509" t="s">
        <v>26</v>
      </c>
      <c r="J175" s="528" t="s">
        <v>291</v>
      </c>
      <c r="K175" s="528"/>
      <c r="L175" s="528"/>
      <c r="M175" s="528"/>
      <c r="N175" s="528"/>
      <c r="O175" s="528"/>
      <c r="P175" s="528"/>
      <c r="Q175" s="529"/>
      <c r="R175" s="374"/>
      <c r="S175" s="375"/>
      <c r="T175" s="375"/>
      <c r="U175" s="375"/>
      <c r="V175" s="375"/>
      <c r="W175" s="375"/>
      <c r="X175" s="375"/>
      <c r="Y175" s="375"/>
      <c r="Z175" s="375"/>
      <c r="AA175" s="375"/>
      <c r="AB175" s="375"/>
      <c r="AC175" s="376"/>
      <c r="AE175" s="1" t="str">
        <f t="shared" si="1"/>
        <v>□</v>
      </c>
    </row>
    <row r="176" spans="2:61" ht="22" customHeight="1" x14ac:dyDescent="0.2">
      <c r="B176" s="510" t="s">
        <v>292</v>
      </c>
      <c r="C176" s="511"/>
      <c r="D176" s="512" t="s">
        <v>293</v>
      </c>
      <c r="E176" s="513"/>
      <c r="F176" s="513"/>
      <c r="G176" s="513"/>
      <c r="H176" s="514"/>
      <c r="I176" s="409" t="s">
        <v>8</v>
      </c>
      <c r="J176" s="530" t="s">
        <v>46</v>
      </c>
      <c r="K176" s="530"/>
      <c r="L176" s="531"/>
      <c r="M176" s="515"/>
      <c r="N176" s="515"/>
      <c r="O176" s="515"/>
      <c r="P176" s="204"/>
      <c r="Q176" s="205"/>
      <c r="R176" s="532" t="s">
        <v>26</v>
      </c>
      <c r="S176" s="533" t="s">
        <v>294</v>
      </c>
      <c r="T176" s="533"/>
      <c r="U176" s="533"/>
      <c r="V176" s="533"/>
      <c r="W176" s="533"/>
      <c r="X176" s="533"/>
      <c r="Y176" s="533"/>
      <c r="Z176" s="533"/>
      <c r="AA176" s="533"/>
      <c r="AB176" s="534"/>
      <c r="AC176" s="378"/>
      <c r="AE176" s="1" t="str">
        <f t="shared" si="1"/>
        <v>□</v>
      </c>
      <c r="AH176" s="62" t="str">
        <f>IF(AE176&amp;AE177="■□","●適合",IF(AE176&amp;AE177="□■","◆未達",IF(AE176&amp;AE177="□□","■未答","▼矛盾")))</f>
        <v>■未答</v>
      </c>
      <c r="AI176" s="221"/>
      <c r="AL176" s="63" t="s">
        <v>29</v>
      </c>
      <c r="AM176" s="64" t="s">
        <v>30</v>
      </c>
      <c r="AN176" s="64" t="s">
        <v>31</v>
      </c>
      <c r="AO176" s="64" t="s">
        <v>32</v>
      </c>
      <c r="AP176" s="64" t="s">
        <v>33</v>
      </c>
    </row>
    <row r="177" spans="2:43" ht="22" customHeight="1" x14ac:dyDescent="0.2">
      <c r="B177" s="517"/>
      <c r="C177" s="518"/>
      <c r="D177" s="519"/>
      <c r="E177" s="520"/>
      <c r="F177" s="520"/>
      <c r="G177" s="520"/>
      <c r="H177" s="521"/>
      <c r="I177" s="255" t="s">
        <v>26</v>
      </c>
      <c r="J177" s="307" t="s">
        <v>295</v>
      </c>
      <c r="K177" s="307"/>
      <c r="L177" s="307"/>
      <c r="M177" s="307"/>
      <c r="N177" s="307"/>
      <c r="O177" s="307"/>
      <c r="P177" s="307"/>
      <c r="Q177" s="288"/>
      <c r="R177" s="459"/>
      <c r="S177" s="261"/>
      <c r="T177" s="261"/>
      <c r="U177" s="261"/>
      <c r="V177" s="261"/>
      <c r="W177" s="261"/>
      <c r="X177" s="261"/>
      <c r="Y177" s="261"/>
      <c r="Z177" s="261"/>
      <c r="AA177" s="261"/>
      <c r="AB177" s="535"/>
      <c r="AC177" s="262"/>
      <c r="AE177" s="1" t="str">
        <f>+I177</f>
        <v>□</v>
      </c>
      <c r="AM177" s="62" t="s">
        <v>4</v>
      </c>
      <c r="AN177" s="62" t="s">
        <v>5</v>
      </c>
      <c r="AO177" s="78" t="s">
        <v>34</v>
      </c>
      <c r="AP177" s="78" t="s">
        <v>6</v>
      </c>
    </row>
    <row r="178" spans="2:43" ht="17.149999999999999" customHeight="1" x14ac:dyDescent="0.2">
      <c r="B178" s="517"/>
      <c r="C178" s="518"/>
      <c r="D178" s="536"/>
      <c r="E178" s="537" t="s">
        <v>296</v>
      </c>
      <c r="F178" s="538"/>
      <c r="G178" s="538"/>
      <c r="H178" s="539"/>
      <c r="I178" s="240" t="s">
        <v>26</v>
      </c>
      <c r="J178" s="241" t="s">
        <v>170</v>
      </c>
      <c r="K178" s="241"/>
      <c r="L178" s="241"/>
      <c r="M178" s="241"/>
      <c r="N178" s="241"/>
      <c r="O178" s="241"/>
      <c r="P178" s="241"/>
      <c r="Q178" s="242"/>
      <c r="R178" s="363"/>
      <c r="S178" s="276"/>
      <c r="T178" s="276"/>
      <c r="U178" s="276"/>
      <c r="V178" s="276"/>
      <c r="W178" s="276"/>
      <c r="X178" s="276"/>
      <c r="Y178" s="276"/>
      <c r="Z178" s="276"/>
      <c r="AA178" s="276"/>
      <c r="AB178" s="277" t="s">
        <v>297</v>
      </c>
      <c r="AC178" s="246"/>
      <c r="AE178" s="1" t="str">
        <f>+I178</f>
        <v>□</v>
      </c>
      <c r="AH178" s="62" t="str">
        <f>IF(AE178&amp;AE179="■□","●適合",IF(AE178&amp;AE179="□■","◆未達",IF(AE178&amp;AE179="□□","■未答","▼矛盾")))</f>
        <v>■未答</v>
      </c>
      <c r="AI178" s="221"/>
      <c r="AL178" s="63" t="s">
        <v>29</v>
      </c>
      <c r="AM178" s="64" t="s">
        <v>30</v>
      </c>
      <c r="AN178" s="64" t="s">
        <v>31</v>
      </c>
      <c r="AO178" s="64" t="s">
        <v>32</v>
      </c>
      <c r="AP178" s="64" t="s">
        <v>33</v>
      </c>
    </row>
    <row r="179" spans="2:43" ht="17.149999999999999" customHeight="1" x14ac:dyDescent="0.2">
      <c r="B179" s="540"/>
      <c r="C179" s="385"/>
      <c r="D179" s="536"/>
      <c r="E179" s="519"/>
      <c r="F179" s="520"/>
      <c r="G179" s="520"/>
      <c r="H179" s="521"/>
      <c r="I179" s="248" t="s">
        <v>26</v>
      </c>
      <c r="J179" s="63" t="s">
        <v>172</v>
      </c>
      <c r="K179" s="63"/>
      <c r="L179" s="63"/>
      <c r="M179" s="63"/>
      <c r="N179" s="63"/>
      <c r="O179" s="63"/>
      <c r="P179" s="63"/>
      <c r="Q179" s="216"/>
      <c r="R179" s="249" t="s">
        <v>298</v>
      </c>
      <c r="S179" s="250"/>
      <c r="T179" s="250"/>
      <c r="U179" s="250"/>
      <c r="V179" s="250"/>
      <c r="W179" s="250"/>
      <c r="X179" s="281"/>
      <c r="Y179" s="281"/>
      <c r="Z179" s="281"/>
      <c r="AA179" s="224" t="s">
        <v>99</v>
      </c>
      <c r="AB179" s="224"/>
      <c r="AC179" s="228"/>
      <c r="AE179" s="1" t="str">
        <f>+I179</f>
        <v>□</v>
      </c>
      <c r="AH179" s="321" t="s">
        <v>299</v>
      </c>
      <c r="AJ179" s="78" t="str">
        <f>IF(X179&gt;0,IF(X179&lt;1300,"◆未達","●適合"),"■未答")</f>
        <v>■未答</v>
      </c>
      <c r="AM179" s="62" t="s">
        <v>4</v>
      </c>
      <c r="AN179" s="62" t="s">
        <v>5</v>
      </c>
      <c r="AO179" s="78" t="s">
        <v>34</v>
      </c>
      <c r="AP179" s="78" t="s">
        <v>6</v>
      </c>
    </row>
    <row r="180" spans="2:43" ht="17.149999999999999" customHeight="1" x14ac:dyDescent="0.2">
      <c r="B180" s="540"/>
      <c r="C180" s="385"/>
      <c r="D180" s="536"/>
      <c r="E180" s="541"/>
      <c r="F180" s="542"/>
      <c r="G180" s="542"/>
      <c r="H180" s="543"/>
      <c r="I180" s="306"/>
      <c r="J180" s="307"/>
      <c r="K180" s="307"/>
      <c r="L180" s="307"/>
      <c r="M180" s="307"/>
      <c r="N180" s="307"/>
      <c r="O180" s="307"/>
      <c r="P180" s="307"/>
      <c r="Q180" s="308"/>
      <c r="R180" s="459"/>
      <c r="S180" s="261"/>
      <c r="T180" s="261"/>
      <c r="U180" s="261"/>
      <c r="V180" s="261"/>
      <c r="W180" s="261"/>
      <c r="X180" s="261"/>
      <c r="Y180" s="261"/>
      <c r="Z180" s="261"/>
      <c r="AA180" s="261"/>
      <c r="AB180" s="261"/>
      <c r="AC180" s="262"/>
    </row>
    <row r="181" spans="2:43" ht="20.149999999999999" customHeight="1" x14ac:dyDescent="0.2">
      <c r="B181" s="540"/>
      <c r="C181" s="385"/>
      <c r="D181" s="536"/>
      <c r="E181" s="537" t="s">
        <v>300</v>
      </c>
      <c r="F181" s="538"/>
      <c r="G181" s="538"/>
      <c r="H181" s="539"/>
      <c r="I181" s="240" t="s">
        <v>26</v>
      </c>
      <c r="J181" s="241" t="s">
        <v>170</v>
      </c>
      <c r="K181" s="241"/>
      <c r="L181" s="241"/>
      <c r="M181" s="241"/>
      <c r="N181" s="241"/>
      <c r="O181" s="241"/>
      <c r="P181" s="241"/>
      <c r="Q181" s="242"/>
      <c r="R181" s="544" t="s">
        <v>301</v>
      </c>
      <c r="S181" s="545"/>
      <c r="T181" s="545"/>
      <c r="U181" s="545"/>
      <c r="V181" s="545"/>
      <c r="W181" s="545"/>
      <c r="X181" s="546"/>
      <c r="Y181" s="546"/>
      <c r="Z181" s="546"/>
      <c r="AA181" s="276" t="s">
        <v>99</v>
      </c>
      <c r="AB181" s="276"/>
      <c r="AC181" s="246"/>
      <c r="AE181" s="1" t="str">
        <f>+I181</f>
        <v>□</v>
      </c>
      <c r="AH181" s="62" t="str">
        <f>IF(AE181&amp;AE182="■□","●適合",IF(AE181&amp;AE182="□■","◆未達",IF(AE181&amp;AE182="□□","■未答","▼矛盾")))</f>
        <v>■未答</v>
      </c>
      <c r="AI181" s="221"/>
      <c r="AL181" s="63" t="s">
        <v>29</v>
      </c>
      <c r="AM181" s="64" t="s">
        <v>30</v>
      </c>
      <c r="AN181" s="64" t="s">
        <v>31</v>
      </c>
      <c r="AO181" s="64" t="s">
        <v>32</v>
      </c>
      <c r="AP181" s="64" t="s">
        <v>33</v>
      </c>
    </row>
    <row r="182" spans="2:43" ht="20.149999999999999" customHeight="1" x14ac:dyDescent="0.2">
      <c r="B182" s="540"/>
      <c r="C182" s="385"/>
      <c r="D182" s="536"/>
      <c r="E182" s="519"/>
      <c r="F182" s="520"/>
      <c r="G182" s="520"/>
      <c r="H182" s="521"/>
      <c r="I182" s="248" t="s">
        <v>26</v>
      </c>
      <c r="J182" s="63" t="s">
        <v>172</v>
      </c>
      <c r="K182" s="63"/>
      <c r="L182" s="63"/>
      <c r="M182" s="63"/>
      <c r="N182" s="63"/>
      <c r="O182" s="63"/>
      <c r="P182" s="63"/>
      <c r="Q182" s="216"/>
      <c r="R182" s="235"/>
      <c r="S182" s="224"/>
      <c r="T182" s="224"/>
      <c r="U182" s="224"/>
      <c r="V182" s="224"/>
      <c r="W182" s="224"/>
      <c r="X182" s="224"/>
      <c r="Y182" s="224"/>
      <c r="Z182" s="224"/>
      <c r="AA182" s="224"/>
      <c r="AB182" s="224"/>
      <c r="AC182" s="228"/>
      <c r="AE182" s="1" t="str">
        <f>+I182</f>
        <v>□</v>
      </c>
      <c r="AH182" s="321" t="s">
        <v>302</v>
      </c>
      <c r="AJ182" s="78" t="str">
        <f>IF(X181&gt;0,IF(X181&lt;500,"◆未達","●適合"),"■未答")</f>
        <v>■未答</v>
      </c>
      <c r="AM182" s="62" t="s">
        <v>4</v>
      </c>
      <c r="AN182" s="62" t="s">
        <v>5</v>
      </c>
      <c r="AO182" s="78" t="s">
        <v>34</v>
      </c>
      <c r="AP182" s="78" t="s">
        <v>6</v>
      </c>
    </row>
    <row r="183" spans="2:43" ht="20.149999999999999" customHeight="1" x14ac:dyDescent="0.2">
      <c r="B183" s="540"/>
      <c r="C183" s="385"/>
      <c r="D183" s="536"/>
      <c r="E183" s="541"/>
      <c r="F183" s="542"/>
      <c r="G183" s="542"/>
      <c r="H183" s="543"/>
      <c r="I183" s="306"/>
      <c r="J183" s="287"/>
      <c r="K183" s="287"/>
      <c r="L183" s="287"/>
      <c r="M183" s="287"/>
      <c r="N183" s="287"/>
      <c r="O183" s="287"/>
      <c r="P183" s="287"/>
      <c r="Q183" s="288"/>
      <c r="R183" s="459"/>
      <c r="S183" s="261"/>
      <c r="T183" s="261"/>
      <c r="U183" s="261"/>
      <c r="V183" s="261"/>
      <c r="W183" s="261"/>
      <c r="X183" s="261"/>
      <c r="Y183" s="261"/>
      <c r="Z183" s="261"/>
      <c r="AA183" s="261"/>
      <c r="AB183" s="261"/>
      <c r="AC183" s="262"/>
    </row>
    <row r="184" spans="2:43" ht="17.149999999999999" customHeight="1" x14ac:dyDescent="0.2">
      <c r="B184" s="540"/>
      <c r="C184" s="385"/>
      <c r="D184" s="537" t="s">
        <v>303</v>
      </c>
      <c r="E184" s="538"/>
      <c r="F184" s="538"/>
      <c r="G184" s="538"/>
      <c r="H184" s="539"/>
      <c r="I184" s="240" t="s">
        <v>26</v>
      </c>
      <c r="J184" s="241" t="s">
        <v>170</v>
      </c>
      <c r="K184" s="241"/>
      <c r="L184" s="241"/>
      <c r="M184" s="241"/>
      <c r="N184" s="241"/>
      <c r="O184" s="241"/>
      <c r="P184" s="241"/>
      <c r="Q184" s="242"/>
      <c r="R184" s="544" t="s">
        <v>304</v>
      </c>
      <c r="S184" s="545"/>
      <c r="T184" s="545"/>
      <c r="U184" s="545"/>
      <c r="V184" s="545"/>
      <c r="W184" s="545"/>
      <c r="X184" s="546"/>
      <c r="Y184" s="546"/>
      <c r="Z184" s="546"/>
      <c r="AA184" s="276" t="s">
        <v>108</v>
      </c>
      <c r="AB184" s="276"/>
      <c r="AC184" s="246"/>
      <c r="AE184" s="1" t="str">
        <f>+I184</f>
        <v>□</v>
      </c>
      <c r="AH184" s="62" t="str">
        <f>IF(AE184&amp;AE185="■□","●適合",IF(AE184&amp;AE185="□■","◆未達",IF(AE184&amp;AE185="□□","■未答","▼矛盾")))</f>
        <v>■未答</v>
      </c>
      <c r="AI184" s="221"/>
      <c r="AL184" s="63" t="s">
        <v>29</v>
      </c>
      <c r="AM184" s="64" t="s">
        <v>30</v>
      </c>
      <c r="AN184" s="64" t="s">
        <v>31</v>
      </c>
      <c r="AO184" s="64" t="s">
        <v>32</v>
      </c>
      <c r="AP184" s="64" t="s">
        <v>33</v>
      </c>
    </row>
    <row r="185" spans="2:43" ht="17.149999999999999" customHeight="1" thickBot="1" x14ac:dyDescent="0.25">
      <c r="B185" s="547"/>
      <c r="C185" s="403"/>
      <c r="D185" s="525"/>
      <c r="E185" s="526"/>
      <c r="F185" s="526"/>
      <c r="G185" s="526"/>
      <c r="H185" s="527"/>
      <c r="I185" s="509" t="s">
        <v>26</v>
      </c>
      <c r="J185" s="63" t="s">
        <v>172</v>
      </c>
      <c r="K185" s="372"/>
      <c r="L185" s="372"/>
      <c r="M185" s="372"/>
      <c r="N185" s="372"/>
      <c r="O185" s="372"/>
      <c r="P185" s="372"/>
      <c r="Q185" s="373"/>
      <c r="R185" s="374"/>
      <c r="S185" s="375"/>
      <c r="T185" s="375"/>
      <c r="U185" s="375"/>
      <c r="V185" s="375"/>
      <c r="W185" s="375"/>
      <c r="X185" s="375"/>
      <c r="Y185" s="375"/>
      <c r="Z185" s="375"/>
      <c r="AA185" s="375"/>
      <c r="AB185" s="375"/>
      <c r="AC185" s="376"/>
      <c r="AE185" s="1" t="str">
        <f>+I185</f>
        <v>□</v>
      </c>
      <c r="AH185" s="321" t="s">
        <v>302</v>
      </c>
      <c r="AJ185" s="78" t="str">
        <f>IF(X184&gt;0,IF(X184&lt;9,"◆未達","●適合"),"■未答")</f>
        <v>■未答</v>
      </c>
      <c r="AM185" s="62" t="s">
        <v>4</v>
      </c>
      <c r="AN185" s="62" t="s">
        <v>5</v>
      </c>
      <c r="AO185" s="78" t="s">
        <v>34</v>
      </c>
      <c r="AP185" s="78" t="s">
        <v>6</v>
      </c>
    </row>
    <row r="186" spans="2:43" ht="24" customHeight="1" thickBot="1" x14ac:dyDescent="0.25">
      <c r="B186" s="548" t="s">
        <v>305</v>
      </c>
      <c r="C186" s="549"/>
      <c r="D186" s="549"/>
      <c r="E186" s="549"/>
      <c r="F186" s="549"/>
      <c r="G186" s="549"/>
      <c r="H186" s="549"/>
      <c r="I186" s="550"/>
      <c r="J186" s="550"/>
      <c r="K186" s="550"/>
      <c r="L186" s="550"/>
      <c r="M186" s="550"/>
      <c r="N186" s="550"/>
      <c r="O186" s="550"/>
      <c r="P186" s="550"/>
      <c r="Q186" s="550"/>
      <c r="R186" s="551"/>
      <c r="S186" s="551"/>
      <c r="T186" s="551"/>
      <c r="U186" s="551"/>
      <c r="V186" s="551"/>
      <c r="W186" s="551"/>
      <c r="X186" s="551"/>
      <c r="Y186" s="551"/>
      <c r="Z186" s="551"/>
      <c r="AA186" s="551"/>
      <c r="AB186" s="551"/>
      <c r="AC186" s="552"/>
    </row>
    <row r="187" spans="2:43" ht="24" customHeight="1" x14ac:dyDescent="0.2">
      <c r="B187" s="198" t="s">
        <v>306</v>
      </c>
      <c r="C187" s="201"/>
      <c r="D187" s="201" t="s">
        <v>307</v>
      </c>
      <c r="E187" s="201"/>
      <c r="F187" s="201"/>
      <c r="G187" s="201"/>
      <c r="H187" s="202"/>
      <c r="I187" s="240" t="s">
        <v>8</v>
      </c>
      <c r="J187" s="204" t="s">
        <v>308</v>
      </c>
      <c r="K187" s="410"/>
      <c r="L187" s="410"/>
      <c r="M187" s="410"/>
      <c r="N187" s="410"/>
      <c r="O187" s="410"/>
      <c r="P187" s="410"/>
      <c r="Q187" s="411"/>
      <c r="R187" s="412"/>
      <c r="S187" s="413"/>
      <c r="T187" s="413"/>
      <c r="U187" s="413"/>
      <c r="V187" s="413"/>
      <c r="W187" s="413"/>
      <c r="X187" s="413"/>
      <c r="Y187" s="413"/>
      <c r="Z187" s="413"/>
      <c r="AA187" s="413"/>
      <c r="AB187" s="413"/>
      <c r="AC187" s="553"/>
      <c r="AE187" s="61" t="str">
        <f>+I187</f>
        <v>□</v>
      </c>
      <c r="AH187" s="78" t="str">
        <f>IF(AE187&amp;AE188&amp;AE189="■□□","◎無し",IF(AE187&amp;AE188&amp;AE189="□■□","●適合",IF(AE187&amp;AE188&amp;AE189="□□■","◆未達",IF(AE187&amp;AE188&amp;AE189="□□□","■未答","▼矛盾"))))</f>
        <v>■未答</v>
      </c>
      <c r="AI187" s="229"/>
      <c r="AL187" s="63" t="s">
        <v>92</v>
      </c>
      <c r="AM187" s="64" t="s">
        <v>93</v>
      </c>
      <c r="AN187" s="64" t="s">
        <v>94</v>
      </c>
      <c r="AO187" s="64" t="s">
        <v>95</v>
      </c>
      <c r="AP187" s="64" t="s">
        <v>96</v>
      </c>
      <c r="AQ187" s="64" t="s">
        <v>33</v>
      </c>
    </row>
    <row r="188" spans="2:43" ht="24" customHeight="1" x14ac:dyDescent="0.2">
      <c r="B188" s="209"/>
      <c r="C188" s="212"/>
      <c r="D188" s="253"/>
      <c r="E188" s="253"/>
      <c r="F188" s="253"/>
      <c r="G188" s="253"/>
      <c r="H188" s="254"/>
      <c r="I188" s="417" t="s">
        <v>8</v>
      </c>
      <c r="J188" s="256" t="s">
        <v>25</v>
      </c>
      <c r="K188" s="256"/>
      <c r="L188" s="419" t="s">
        <v>26</v>
      </c>
      <c r="M188" s="256" t="s">
        <v>27</v>
      </c>
      <c r="N188" s="256"/>
      <c r="O188" s="256"/>
      <c r="P188" s="554"/>
      <c r="Q188" s="555"/>
      <c r="R188" s="420"/>
      <c r="S188" s="292"/>
      <c r="T188" s="292"/>
      <c r="U188" s="292"/>
      <c r="V188" s="292"/>
      <c r="W188" s="292"/>
      <c r="X188" s="292"/>
      <c r="Y188" s="292"/>
      <c r="Z188" s="292"/>
      <c r="AA188" s="292"/>
      <c r="AB188" s="292"/>
      <c r="AC188" s="360"/>
      <c r="AE188" s="1" t="str">
        <f>+I188</f>
        <v>□</v>
      </c>
      <c r="AL188" s="63"/>
      <c r="AM188" s="62" t="s">
        <v>3</v>
      </c>
      <c r="AN188" s="62" t="s">
        <v>4</v>
      </c>
      <c r="AO188" s="62" t="s">
        <v>5</v>
      </c>
      <c r="AP188" s="78" t="s">
        <v>34</v>
      </c>
      <c r="AQ188" s="78" t="s">
        <v>6</v>
      </c>
    </row>
    <row r="189" spans="2:43" ht="17.149999999999999" customHeight="1" x14ac:dyDescent="0.2">
      <c r="B189" s="209"/>
      <c r="C189" s="212"/>
      <c r="D189" s="237" t="s">
        <v>309</v>
      </c>
      <c r="E189" s="238"/>
      <c r="F189" s="238"/>
      <c r="G189" s="238"/>
      <c r="H189" s="239"/>
      <c r="I189" s="556"/>
      <c r="J189" s="557"/>
      <c r="K189" s="557"/>
      <c r="L189" s="556"/>
      <c r="M189" s="557"/>
      <c r="N189" s="558" t="s">
        <v>26</v>
      </c>
      <c r="O189" s="455" t="s">
        <v>310</v>
      </c>
      <c r="P189" s="455"/>
      <c r="Q189" s="456"/>
      <c r="R189" s="294"/>
      <c r="S189" s="295"/>
      <c r="T189" s="295"/>
      <c r="U189" s="295"/>
      <c r="V189" s="295"/>
      <c r="W189" s="295"/>
      <c r="X189" s="295"/>
      <c r="Y189" s="295"/>
      <c r="Z189" s="295"/>
      <c r="AA189" s="295"/>
      <c r="AB189" s="295"/>
      <c r="AC189" s="427"/>
      <c r="AE189" s="1" t="str">
        <f>+L188</f>
        <v>□</v>
      </c>
    </row>
    <row r="190" spans="2:43" ht="17.149999999999999" customHeight="1" x14ac:dyDescent="0.2">
      <c r="B190" s="209"/>
      <c r="C190" s="212"/>
      <c r="D190" s="211"/>
      <c r="E190" s="212"/>
      <c r="F190" s="212"/>
      <c r="G190" s="212"/>
      <c r="H190" s="213"/>
      <c r="I190" s="417" t="s">
        <v>8</v>
      </c>
      <c r="J190" s="226" t="s">
        <v>311</v>
      </c>
      <c r="K190" s="226"/>
      <c r="L190" s="226"/>
      <c r="M190" s="226"/>
      <c r="N190" s="226"/>
      <c r="O190" s="226"/>
      <c r="P190" s="226"/>
      <c r="Q190" s="227"/>
      <c r="R190" s="388"/>
      <c r="S190" s="302"/>
      <c r="T190" s="302"/>
      <c r="U190" s="302"/>
      <c r="V190" s="302"/>
      <c r="W190" s="302"/>
      <c r="X190" s="302"/>
      <c r="Y190" s="302"/>
      <c r="Z190" s="302"/>
      <c r="AA190" s="302"/>
      <c r="AB190" s="302"/>
      <c r="AC190" s="418"/>
      <c r="AE190" s="61" t="str">
        <f>+N189</f>
        <v>□</v>
      </c>
      <c r="AH190" s="78" t="str">
        <f>IF(AE190&amp;AE191&amp;AE192="■□□","◎無し",IF(AE190&amp;AE191&amp;AE192="□■□","●適合",IF(AE190&amp;AE191&amp;AE192="□□■","◆未達",IF(AE190&amp;AE191&amp;AE192="□□□","■未答","▼矛盾"))))</f>
        <v>■未答</v>
      </c>
      <c r="AI190" s="229"/>
      <c r="AL190" s="63" t="s">
        <v>92</v>
      </c>
      <c r="AM190" s="64" t="s">
        <v>93</v>
      </c>
      <c r="AN190" s="64" t="s">
        <v>94</v>
      </c>
      <c r="AO190" s="64" t="s">
        <v>95</v>
      </c>
      <c r="AP190" s="64" t="s">
        <v>96</v>
      </c>
      <c r="AQ190" s="64" t="s">
        <v>33</v>
      </c>
    </row>
    <row r="191" spans="2:43" ht="17.149999999999999" customHeight="1" x14ac:dyDescent="0.2">
      <c r="B191" s="209"/>
      <c r="C191" s="212"/>
      <c r="D191" s="252"/>
      <c r="E191" s="253"/>
      <c r="F191" s="253"/>
      <c r="G191" s="253"/>
      <c r="H191" s="254"/>
      <c r="I191" s="419" t="s">
        <v>8</v>
      </c>
      <c r="J191" s="256" t="s">
        <v>312</v>
      </c>
      <c r="K191" s="256"/>
      <c r="L191" s="256"/>
      <c r="M191" s="256"/>
      <c r="N191" s="256"/>
      <c r="O191" s="256"/>
      <c r="P191" s="256"/>
      <c r="Q191" s="257"/>
      <c r="R191" s="420"/>
      <c r="S191" s="292"/>
      <c r="T191" s="292"/>
      <c r="U191" s="292"/>
      <c r="V191" s="292"/>
      <c r="W191" s="292"/>
      <c r="X191" s="292"/>
      <c r="Y191" s="292"/>
      <c r="Z191" s="292"/>
      <c r="AA191" s="292"/>
      <c r="AB191" s="292"/>
      <c r="AC191" s="421"/>
      <c r="AE191" s="1" t="str">
        <f>+I190</f>
        <v>□</v>
      </c>
      <c r="AL191" s="63"/>
      <c r="AM191" s="62" t="s">
        <v>3</v>
      </c>
      <c r="AN191" s="62" t="s">
        <v>4</v>
      </c>
      <c r="AO191" s="62" t="s">
        <v>5</v>
      </c>
      <c r="AP191" s="78" t="s">
        <v>34</v>
      </c>
      <c r="AQ191" s="78" t="s">
        <v>6</v>
      </c>
    </row>
    <row r="192" spans="2:43" ht="17.149999999999999" customHeight="1" x14ac:dyDescent="0.2">
      <c r="B192" s="209"/>
      <c r="C192" s="212"/>
      <c r="D192" s="237" t="s">
        <v>313</v>
      </c>
      <c r="E192" s="238"/>
      <c r="F192" s="238"/>
      <c r="G192" s="238"/>
      <c r="H192" s="239"/>
      <c r="I192" s="556"/>
      <c r="J192" s="557"/>
      <c r="K192" s="557"/>
      <c r="L192" s="556"/>
      <c r="M192" s="557"/>
      <c r="N192" s="558" t="s">
        <v>26</v>
      </c>
      <c r="O192" s="455" t="s">
        <v>310</v>
      </c>
      <c r="P192" s="455"/>
      <c r="Q192" s="456"/>
      <c r="R192" s="559" t="s">
        <v>26</v>
      </c>
      <c r="S192" s="545" t="s">
        <v>314</v>
      </c>
      <c r="T192" s="545"/>
      <c r="U192" s="545"/>
      <c r="V192" s="545"/>
      <c r="W192" s="545"/>
      <c r="X192" s="545"/>
      <c r="Y192" s="545"/>
      <c r="Z192" s="545"/>
      <c r="AA192" s="545"/>
      <c r="AB192" s="560"/>
      <c r="AC192" s="427"/>
      <c r="AE192" s="1" t="str">
        <f>+I191</f>
        <v>□</v>
      </c>
    </row>
    <row r="193" spans="2:43" ht="17.149999999999999" customHeight="1" x14ac:dyDescent="0.2">
      <c r="B193" s="209"/>
      <c r="C193" s="212"/>
      <c r="D193" s="211"/>
      <c r="E193" s="212"/>
      <c r="F193" s="212"/>
      <c r="G193" s="212"/>
      <c r="H193" s="213"/>
      <c r="I193" s="417" t="s">
        <v>8</v>
      </c>
      <c r="J193" s="226" t="s">
        <v>315</v>
      </c>
      <c r="K193" s="226"/>
      <c r="L193" s="226"/>
      <c r="M193" s="226"/>
      <c r="N193" s="226"/>
      <c r="O193" s="226"/>
      <c r="P193" s="226"/>
      <c r="Q193" s="227"/>
      <c r="R193" s="217" t="s">
        <v>26</v>
      </c>
      <c r="S193" s="250" t="s">
        <v>316</v>
      </c>
      <c r="T193" s="250"/>
      <c r="U193" s="250"/>
      <c r="V193" s="250"/>
      <c r="W193" s="250"/>
      <c r="X193" s="250"/>
      <c r="Y193" s="250"/>
      <c r="Z193" s="250"/>
      <c r="AA193" s="250"/>
      <c r="AB193" s="364"/>
      <c r="AC193" s="418"/>
      <c r="AE193" s="61" t="str">
        <f>+N192</f>
        <v>□</v>
      </c>
      <c r="AH193" s="78" t="str">
        <f>IF(AE193&amp;AE194&amp;AE195="■□□","◎無し",IF(AE193&amp;AE194&amp;AE195="□■□","●適合",IF(AE193&amp;AE194&amp;AE195="□□■","◆未達",IF(AE193&amp;AE194&amp;AE195="□□□","■未答","▼矛盾"))))</f>
        <v>■未答</v>
      </c>
      <c r="AI193" s="229"/>
      <c r="AL193" s="63" t="s">
        <v>92</v>
      </c>
      <c r="AM193" s="64" t="s">
        <v>93</v>
      </c>
      <c r="AN193" s="64" t="s">
        <v>94</v>
      </c>
      <c r="AO193" s="64" t="s">
        <v>95</v>
      </c>
      <c r="AP193" s="64" t="s">
        <v>96</v>
      </c>
      <c r="AQ193" s="64" t="s">
        <v>33</v>
      </c>
    </row>
    <row r="194" spans="2:43" ht="17.149999999999999" customHeight="1" x14ac:dyDescent="0.2">
      <c r="B194" s="209"/>
      <c r="C194" s="212"/>
      <c r="D194" s="211"/>
      <c r="E194" s="212"/>
      <c r="F194" s="212"/>
      <c r="G194" s="212"/>
      <c r="H194" s="213"/>
      <c r="I194" s="419" t="s">
        <v>8</v>
      </c>
      <c r="J194" s="256" t="s">
        <v>317</v>
      </c>
      <c r="K194" s="256"/>
      <c r="L194" s="256"/>
      <c r="M194" s="256"/>
      <c r="N194" s="256"/>
      <c r="O194" s="256"/>
      <c r="P194" s="256"/>
      <c r="Q194" s="257"/>
      <c r="R194" s="420"/>
      <c r="S194" s="292"/>
      <c r="T194" s="292"/>
      <c r="U194" s="292"/>
      <c r="V194" s="292"/>
      <c r="W194" s="292"/>
      <c r="X194" s="292"/>
      <c r="Y194" s="292"/>
      <c r="Z194" s="292"/>
      <c r="AA194" s="292"/>
      <c r="AB194" s="293"/>
      <c r="AC194" s="418"/>
      <c r="AE194" s="1" t="str">
        <f>+I193</f>
        <v>□</v>
      </c>
      <c r="AL194" s="63"/>
      <c r="AM194" s="62" t="s">
        <v>3</v>
      </c>
      <c r="AN194" s="62" t="s">
        <v>4</v>
      </c>
      <c r="AO194" s="62" t="s">
        <v>5</v>
      </c>
      <c r="AP194" s="78" t="s">
        <v>34</v>
      </c>
      <c r="AQ194" s="78" t="s">
        <v>6</v>
      </c>
    </row>
    <row r="195" spans="2:43" ht="21.75" customHeight="1" x14ac:dyDescent="0.2">
      <c r="B195" s="209"/>
      <c r="C195" s="212"/>
      <c r="D195" s="263"/>
      <c r="E195" s="237" t="s">
        <v>318</v>
      </c>
      <c r="F195" s="238"/>
      <c r="G195" s="238"/>
      <c r="H195" s="239"/>
      <c r="I195" s="312"/>
      <c r="J195" s="312"/>
      <c r="K195" s="312"/>
      <c r="L195" s="312"/>
      <c r="M195" s="312"/>
      <c r="N195" s="556"/>
      <c r="O195" s="557"/>
      <c r="P195" s="557"/>
      <c r="Q195" s="561"/>
      <c r="R195" s="294"/>
      <c r="S195" s="295"/>
      <c r="T195" s="562"/>
      <c r="U195" s="295"/>
      <c r="V195" s="295"/>
      <c r="W195" s="295"/>
      <c r="X195" s="563"/>
      <c r="Y195" s="563"/>
      <c r="Z195" s="563"/>
      <c r="AA195" s="295"/>
      <c r="AB195" s="277" t="s">
        <v>91</v>
      </c>
      <c r="AC195" s="418"/>
      <c r="AE195" s="1" t="str">
        <f>+I194</f>
        <v>□</v>
      </c>
    </row>
    <row r="196" spans="2:43" ht="17.149999999999999" customHeight="1" x14ac:dyDescent="0.2">
      <c r="B196" s="209"/>
      <c r="C196" s="212"/>
      <c r="D196" s="263"/>
      <c r="E196" s="211"/>
      <c r="F196" s="212"/>
      <c r="G196" s="212"/>
      <c r="H196" s="213"/>
      <c r="I196" s="300"/>
      <c r="J196" s="300"/>
      <c r="K196" s="300"/>
      <c r="L196" s="300"/>
      <c r="M196" s="300"/>
      <c r="N196" s="417" t="s">
        <v>26</v>
      </c>
      <c r="O196" s="226" t="s">
        <v>310</v>
      </c>
      <c r="P196" s="226"/>
      <c r="Q196" s="227"/>
      <c r="R196" s="388"/>
      <c r="S196" s="302"/>
      <c r="T196" s="564" t="s">
        <v>319</v>
      </c>
      <c r="U196" s="564"/>
      <c r="V196" s="564"/>
      <c r="W196" s="564"/>
      <c r="X196" s="281"/>
      <c r="Y196" s="281"/>
      <c r="Z196" s="281"/>
      <c r="AA196" s="302" t="s">
        <v>99</v>
      </c>
      <c r="AB196" s="304"/>
      <c r="AC196" s="418"/>
      <c r="AE196" s="61" t="str">
        <f>+N196</f>
        <v>□</v>
      </c>
      <c r="AH196" s="78" t="str">
        <f>IF(AE196&amp;AE197&amp;AE198="■□□","◎無し",IF(AE196&amp;AE197&amp;AE198="□■□","●適合",IF(AE196&amp;AE197&amp;AE198="□□■","◆未達",IF(AE196&amp;AE197&amp;AE198="□□□","■未答","▼矛盾"))))</f>
        <v>■未答</v>
      </c>
      <c r="AI196" s="229"/>
      <c r="AL196" s="63" t="s">
        <v>92</v>
      </c>
      <c r="AM196" s="64" t="s">
        <v>93</v>
      </c>
      <c r="AN196" s="64" t="s">
        <v>94</v>
      </c>
      <c r="AO196" s="64" t="s">
        <v>95</v>
      </c>
      <c r="AP196" s="64" t="s">
        <v>96</v>
      </c>
      <c r="AQ196" s="64" t="s">
        <v>33</v>
      </c>
    </row>
    <row r="197" spans="2:43" ht="17.149999999999999" customHeight="1" x14ac:dyDescent="0.2">
      <c r="B197" s="209"/>
      <c r="C197" s="212"/>
      <c r="D197" s="263"/>
      <c r="E197" s="211"/>
      <c r="F197" s="212"/>
      <c r="G197" s="212"/>
      <c r="H197" s="213"/>
      <c r="I197" s="248" t="s">
        <v>26</v>
      </c>
      <c r="J197" s="226" t="s">
        <v>170</v>
      </c>
      <c r="K197" s="226"/>
      <c r="L197" s="226"/>
      <c r="M197" s="226"/>
      <c r="N197" s="226"/>
      <c r="O197" s="226"/>
      <c r="P197" s="226"/>
      <c r="Q197" s="227"/>
      <c r="R197" s="217" t="s">
        <v>26</v>
      </c>
      <c r="S197" s="250" t="s">
        <v>320</v>
      </c>
      <c r="T197" s="250"/>
      <c r="U197" s="250"/>
      <c r="V197" s="250"/>
      <c r="W197" s="250"/>
      <c r="X197" s="250"/>
      <c r="Y197" s="250"/>
      <c r="Z197" s="250"/>
      <c r="AA197" s="250"/>
      <c r="AB197" s="364"/>
      <c r="AC197" s="418"/>
      <c r="AE197" s="1" t="str">
        <f>+I197</f>
        <v>□</v>
      </c>
      <c r="AH197" s="321" t="s">
        <v>178</v>
      </c>
      <c r="AJ197" s="565" t="str">
        <f>IF(X196&gt;0,IF(X196&gt;80,12,8),"(未答)")</f>
        <v>(未答)</v>
      </c>
      <c r="AL197" s="63"/>
      <c r="AM197" s="62" t="s">
        <v>3</v>
      </c>
      <c r="AN197" s="62" t="s">
        <v>4</v>
      </c>
      <c r="AO197" s="62" t="s">
        <v>5</v>
      </c>
      <c r="AP197" s="78" t="s">
        <v>34</v>
      </c>
      <c r="AQ197" s="78" t="s">
        <v>6</v>
      </c>
    </row>
    <row r="198" spans="2:43" ht="17.149999999999999" customHeight="1" x14ac:dyDescent="0.2">
      <c r="B198" s="209"/>
      <c r="C198" s="212"/>
      <c r="D198" s="263"/>
      <c r="E198" s="211"/>
      <c r="F198" s="212"/>
      <c r="G198" s="212"/>
      <c r="H198" s="213"/>
      <c r="I198" s="248" t="s">
        <v>26</v>
      </c>
      <c r="J198" s="226" t="s">
        <v>172</v>
      </c>
      <c r="K198" s="226"/>
      <c r="L198" s="226"/>
      <c r="M198" s="226"/>
      <c r="N198" s="226"/>
      <c r="O198" s="226"/>
      <c r="P198" s="226"/>
      <c r="Q198" s="227"/>
      <c r="R198" s="217" t="s">
        <v>26</v>
      </c>
      <c r="S198" s="250" t="s">
        <v>321</v>
      </c>
      <c r="T198" s="250"/>
      <c r="U198" s="250"/>
      <c r="V198" s="250"/>
      <c r="W198" s="250"/>
      <c r="X198" s="250"/>
      <c r="Y198" s="250"/>
      <c r="Z198" s="250"/>
      <c r="AA198" s="250"/>
      <c r="AB198" s="364"/>
      <c r="AC198" s="418"/>
      <c r="AE198" s="1" t="str">
        <f>+I198</f>
        <v>□</v>
      </c>
      <c r="AH198" s="321" t="s">
        <v>322</v>
      </c>
      <c r="AJ198" s="78" t="str">
        <f>IF(Z199&gt;0,IF(Z199&lt;AJ197,"◆未達","●適合"),"■未答")</f>
        <v>■未答</v>
      </c>
    </row>
    <row r="199" spans="2:43" ht="17.149999999999999" customHeight="1" x14ac:dyDescent="0.2">
      <c r="B199" s="209"/>
      <c r="C199" s="212"/>
      <c r="D199" s="263"/>
      <c r="E199" s="252"/>
      <c r="F199" s="253"/>
      <c r="G199" s="253"/>
      <c r="H199" s="254"/>
      <c r="I199" s="307"/>
      <c r="J199" s="307"/>
      <c r="K199" s="307"/>
      <c r="L199" s="307"/>
      <c r="M199" s="307"/>
      <c r="N199" s="307"/>
      <c r="O199" s="307"/>
      <c r="P199" s="307"/>
      <c r="Q199" s="308"/>
      <c r="R199" s="420"/>
      <c r="S199" s="292"/>
      <c r="T199" s="292" t="s">
        <v>323</v>
      </c>
      <c r="U199" s="292"/>
      <c r="V199" s="292"/>
      <c r="W199" s="292"/>
      <c r="X199" s="291"/>
      <c r="Y199" s="292" t="s">
        <v>225</v>
      </c>
      <c r="Z199" s="379"/>
      <c r="AA199" s="379"/>
      <c r="AB199" s="293"/>
      <c r="AC199" s="418"/>
    </row>
    <row r="200" spans="2:43" ht="22" customHeight="1" x14ac:dyDescent="0.2">
      <c r="B200" s="209"/>
      <c r="C200" s="212"/>
      <c r="D200" s="236"/>
      <c r="E200" s="237" t="s">
        <v>324</v>
      </c>
      <c r="F200" s="238"/>
      <c r="G200" s="238"/>
      <c r="H200" s="239"/>
      <c r="I200" s="556"/>
      <c r="J200" s="557"/>
      <c r="K200" s="557"/>
      <c r="L200" s="556"/>
      <c r="M200" s="557"/>
      <c r="N200" s="558" t="s">
        <v>26</v>
      </c>
      <c r="O200" s="455" t="s">
        <v>310</v>
      </c>
      <c r="P200" s="455"/>
      <c r="Q200" s="456"/>
      <c r="R200" s="294"/>
      <c r="S200" s="295"/>
      <c r="T200" s="295"/>
      <c r="U200" s="295"/>
      <c r="V200" s="295"/>
      <c r="W200" s="295"/>
      <c r="X200" s="295"/>
      <c r="Y200" s="295"/>
      <c r="Z200" s="295"/>
      <c r="AA200" s="276"/>
      <c r="AB200" s="277" t="s">
        <v>91</v>
      </c>
      <c r="AC200" s="418"/>
      <c r="AE200" s="61" t="str">
        <f>+I201</f>
        <v>□</v>
      </c>
      <c r="AH200" s="78" t="str">
        <f>IF(AE200&amp;AE201&amp;AE202="■□□","◎無し",IF(AE200&amp;AE201&amp;AE202="□■□","●適合",IF(AE200&amp;AE201&amp;AE202="□□■","◆未達",IF(AE200&amp;AE201&amp;AE202="□□□","■未答","▼矛盾"))))</f>
        <v>■未答</v>
      </c>
      <c r="AI200" s="229"/>
      <c r="AL200" s="63" t="s">
        <v>92</v>
      </c>
      <c r="AM200" s="64" t="s">
        <v>93</v>
      </c>
      <c r="AN200" s="64" t="s">
        <v>94</v>
      </c>
      <c r="AO200" s="64" t="s">
        <v>95</v>
      </c>
      <c r="AP200" s="64" t="s">
        <v>96</v>
      </c>
      <c r="AQ200" s="64" t="s">
        <v>33</v>
      </c>
    </row>
    <row r="201" spans="2:43" ht="22" customHeight="1" x14ac:dyDescent="0.2">
      <c r="B201" s="209"/>
      <c r="C201" s="212"/>
      <c r="D201" s="236"/>
      <c r="E201" s="211"/>
      <c r="F201" s="253"/>
      <c r="G201" s="253"/>
      <c r="H201" s="254"/>
      <c r="I201" s="419" t="s">
        <v>8</v>
      </c>
      <c r="J201" s="256" t="s">
        <v>25</v>
      </c>
      <c r="K201" s="256"/>
      <c r="L201" s="419" t="s">
        <v>26</v>
      </c>
      <c r="M201" s="256" t="s">
        <v>27</v>
      </c>
      <c r="N201" s="256"/>
      <c r="O201" s="256"/>
      <c r="P201" s="307"/>
      <c r="Q201" s="308"/>
      <c r="R201" s="388"/>
      <c r="S201" s="302"/>
      <c r="T201" s="302"/>
      <c r="U201" s="302"/>
      <c r="V201" s="502"/>
      <c r="W201" s="502"/>
      <c r="X201" s="302"/>
      <c r="Y201" s="302"/>
      <c r="Z201" s="224"/>
      <c r="AA201" s="224"/>
      <c r="AB201" s="282"/>
      <c r="AC201" s="418"/>
      <c r="AE201" s="1" t="str">
        <f>+I203</f>
        <v>□</v>
      </c>
      <c r="AL201" s="63"/>
      <c r="AM201" s="62" t="s">
        <v>3</v>
      </c>
      <c r="AN201" s="62" t="s">
        <v>4</v>
      </c>
      <c r="AO201" s="62" t="s">
        <v>5</v>
      </c>
      <c r="AP201" s="78" t="s">
        <v>34</v>
      </c>
      <c r="AQ201" s="78" t="s">
        <v>6</v>
      </c>
    </row>
    <row r="202" spans="2:43" ht="20.149999999999999" customHeight="1" x14ac:dyDescent="0.2">
      <c r="B202" s="209"/>
      <c r="C202" s="212"/>
      <c r="D202" s="236"/>
      <c r="E202" s="273" t="s">
        <v>325</v>
      </c>
      <c r="F202" s="238" t="s">
        <v>326</v>
      </c>
      <c r="G202" s="238"/>
      <c r="H202" s="239"/>
      <c r="I202" s="311"/>
      <c r="J202" s="557"/>
      <c r="K202" s="557"/>
      <c r="L202" s="557"/>
      <c r="M202" s="557"/>
      <c r="N202" s="558" t="s">
        <v>26</v>
      </c>
      <c r="O202" s="455" t="s">
        <v>310</v>
      </c>
      <c r="P202" s="455"/>
      <c r="Q202" s="455"/>
      <c r="R202" s="249" t="s">
        <v>183</v>
      </c>
      <c r="S202" s="250"/>
      <c r="T202" s="250"/>
      <c r="U202" s="250"/>
      <c r="V202" s="281"/>
      <c r="W202" s="281"/>
      <c r="X202" s="224" t="s">
        <v>99</v>
      </c>
      <c r="Y202" s="224"/>
      <c r="Z202" s="224"/>
      <c r="AA202" s="224"/>
      <c r="AB202" s="282"/>
      <c r="AC202" s="418"/>
      <c r="AE202" s="1" t="str">
        <f>+I204</f>
        <v>□</v>
      </c>
    </row>
    <row r="203" spans="2:43" ht="20.149999999999999" customHeight="1" x14ac:dyDescent="0.2">
      <c r="B203" s="209"/>
      <c r="C203" s="212"/>
      <c r="D203" s="236"/>
      <c r="E203" s="438"/>
      <c r="F203" s="212"/>
      <c r="G203" s="212"/>
      <c r="H203" s="213"/>
      <c r="I203" s="248" t="s">
        <v>26</v>
      </c>
      <c r="J203" s="226" t="s">
        <v>327</v>
      </c>
      <c r="K203" s="226"/>
      <c r="L203" s="226"/>
      <c r="M203" s="226"/>
      <c r="N203" s="226"/>
      <c r="O203" s="226"/>
      <c r="P203" s="226"/>
      <c r="Q203" s="227"/>
      <c r="R203" s="249" t="s">
        <v>187</v>
      </c>
      <c r="S203" s="250"/>
      <c r="T203" s="250"/>
      <c r="U203" s="250"/>
      <c r="V203" s="281"/>
      <c r="W203" s="281"/>
      <c r="X203" s="224" t="s">
        <v>99</v>
      </c>
      <c r="Y203" s="302"/>
      <c r="Z203" s="302"/>
      <c r="AA203" s="224"/>
      <c r="AB203" s="282"/>
      <c r="AC203" s="418"/>
      <c r="AH203" s="393" t="s">
        <v>188</v>
      </c>
      <c r="AJ203" s="78" t="str">
        <f>IF(V203&gt;0,IF(V203&lt;195,"◆195未満","●適合"),"■未答")</f>
        <v>■未答</v>
      </c>
    </row>
    <row r="204" spans="2:43" ht="20.149999999999999" customHeight="1" x14ac:dyDescent="0.2">
      <c r="B204" s="209"/>
      <c r="C204" s="212"/>
      <c r="D204" s="236"/>
      <c r="E204" s="438"/>
      <c r="F204" s="253"/>
      <c r="G204" s="253"/>
      <c r="H204" s="254"/>
      <c r="I204" s="248" t="s">
        <v>26</v>
      </c>
      <c r="J204" s="226" t="s">
        <v>328</v>
      </c>
      <c r="K204" s="226"/>
      <c r="L204" s="226"/>
      <c r="M204" s="226"/>
      <c r="N204" s="226"/>
      <c r="O204" s="226"/>
      <c r="P204" s="226"/>
      <c r="Q204" s="227"/>
      <c r="R204" s="235"/>
      <c r="S204" s="394" t="s">
        <v>190</v>
      </c>
      <c r="T204" s="394"/>
      <c r="U204" s="394"/>
      <c r="V204" s="394"/>
      <c r="W204" s="394"/>
      <c r="X204" s="394"/>
      <c r="Y204" s="395">
        <f>+V202*2+V203</f>
        <v>0</v>
      </c>
      <c r="Z204" s="395"/>
      <c r="AA204" s="224" t="s">
        <v>99</v>
      </c>
      <c r="AB204" s="282"/>
      <c r="AC204" s="418"/>
      <c r="AH204" s="393" t="s">
        <v>191</v>
      </c>
      <c r="AJ204" s="78" t="str">
        <f>IF(Y204&gt;0,IF(AND(Y204&gt;=550,Y204&lt;=650),"●適合","◆未達"),"■未答")</f>
        <v>■未答</v>
      </c>
    </row>
    <row r="205" spans="2:43" ht="20.149999999999999" customHeight="1" x14ac:dyDescent="0.2">
      <c r="B205" s="209"/>
      <c r="C205" s="212"/>
      <c r="D205" s="236"/>
      <c r="E205" s="438"/>
      <c r="F205" s="392" t="s">
        <v>329</v>
      </c>
      <c r="G205" s="392"/>
      <c r="H205" s="566"/>
      <c r="I205" s="63"/>
      <c r="J205" s="63"/>
      <c r="K205" s="63"/>
      <c r="L205" s="63"/>
      <c r="M205" s="63"/>
      <c r="N205" s="63"/>
      <c r="O205" s="63"/>
      <c r="P205" s="63"/>
      <c r="Q205" s="216"/>
      <c r="R205" s="258" t="s">
        <v>192</v>
      </c>
      <c r="S205" s="259"/>
      <c r="T205" s="259"/>
      <c r="U205" s="259"/>
      <c r="V205" s="379"/>
      <c r="W205" s="379"/>
      <c r="X205" s="261" t="s">
        <v>99</v>
      </c>
      <c r="Y205" s="292"/>
      <c r="Z205" s="292"/>
      <c r="AA205" s="261"/>
      <c r="AB205" s="567"/>
      <c r="AC205" s="418"/>
      <c r="AH205" s="321" t="s">
        <v>193</v>
      </c>
      <c r="AJ205" s="78" t="str">
        <f>IF(V205&gt;0,IF(V205&gt;30,"◆30超過","●適合"),"■未答")</f>
        <v>■未答</v>
      </c>
    </row>
    <row r="206" spans="2:43" ht="22" customHeight="1" x14ac:dyDescent="0.2">
      <c r="B206" s="209"/>
      <c r="C206" s="212"/>
      <c r="D206" s="236"/>
      <c r="E206" s="438"/>
      <c r="F206" s="238" t="s">
        <v>330</v>
      </c>
      <c r="G206" s="238"/>
      <c r="H206" s="239"/>
      <c r="I206" s="426"/>
      <c r="J206" s="312"/>
      <c r="K206" s="312"/>
      <c r="L206" s="312"/>
      <c r="M206" s="312"/>
      <c r="N206" s="312"/>
      <c r="O206" s="312"/>
      <c r="P206" s="312"/>
      <c r="Q206" s="312"/>
      <c r="R206" s="249" t="s">
        <v>331</v>
      </c>
      <c r="S206" s="250"/>
      <c r="T206" s="250"/>
      <c r="U206" s="250"/>
      <c r="V206" s="417" t="s">
        <v>26</v>
      </c>
      <c r="W206" s="224" t="s">
        <v>135</v>
      </c>
      <c r="X206" s="224"/>
      <c r="Y206" s="417" t="s">
        <v>26</v>
      </c>
      <c r="Z206" s="224" t="s">
        <v>332</v>
      </c>
      <c r="AA206" s="224"/>
      <c r="AB206" s="282"/>
      <c r="AC206" s="418"/>
    </row>
    <row r="207" spans="2:43" ht="22" customHeight="1" x14ac:dyDescent="0.2">
      <c r="B207" s="209"/>
      <c r="C207" s="212"/>
      <c r="D207" s="236"/>
      <c r="E207" s="438"/>
      <c r="F207" s="253"/>
      <c r="G207" s="253"/>
      <c r="H207" s="254"/>
      <c r="I207" s="431"/>
      <c r="J207" s="300"/>
      <c r="K207" s="300"/>
      <c r="L207" s="300"/>
      <c r="M207" s="300"/>
      <c r="N207" s="417" t="s">
        <v>26</v>
      </c>
      <c r="O207" s="226" t="s">
        <v>310</v>
      </c>
      <c r="P207" s="226"/>
      <c r="Q207" s="226"/>
      <c r="R207" s="445" t="s">
        <v>333</v>
      </c>
      <c r="S207" s="446"/>
      <c r="T207" s="446"/>
      <c r="U207" s="446"/>
      <c r="V207" s="417" t="s">
        <v>26</v>
      </c>
      <c r="W207" s="302" t="s">
        <v>135</v>
      </c>
      <c r="X207" s="302"/>
      <c r="Y207" s="417" t="s">
        <v>26</v>
      </c>
      <c r="Z207" s="302" t="s">
        <v>332</v>
      </c>
      <c r="AA207" s="302"/>
      <c r="AB207" s="304"/>
      <c r="AC207" s="418"/>
      <c r="AE207" s="61" t="str">
        <f>+N207</f>
        <v>□</v>
      </c>
      <c r="AH207" s="78" t="str">
        <f>IF(AE207&amp;AE208&amp;AE209="■□□","◎無し",IF(AE207&amp;AE208&amp;AE209="□■□","●適合",IF(AE207&amp;AE208&amp;AE209="□□■","◆未達",IF(AE207&amp;AE208&amp;AE209="□□□","■未答","▼矛盾"))))</f>
        <v>■未答</v>
      </c>
      <c r="AI207" s="229"/>
      <c r="AL207" s="63" t="s">
        <v>92</v>
      </c>
      <c r="AM207" s="64" t="s">
        <v>93</v>
      </c>
      <c r="AN207" s="64" t="s">
        <v>94</v>
      </c>
      <c r="AO207" s="64" t="s">
        <v>95</v>
      </c>
      <c r="AP207" s="64" t="s">
        <v>96</v>
      </c>
      <c r="AQ207" s="64" t="s">
        <v>33</v>
      </c>
    </row>
    <row r="208" spans="2:43" ht="20.149999999999999" customHeight="1" x14ac:dyDescent="0.2">
      <c r="B208" s="209"/>
      <c r="C208" s="212"/>
      <c r="D208" s="236"/>
      <c r="E208" s="438"/>
      <c r="F208" s="238" t="s">
        <v>334</v>
      </c>
      <c r="G208" s="238"/>
      <c r="H208" s="239"/>
      <c r="I208" s="568" t="s">
        <v>26</v>
      </c>
      <c r="J208" s="226" t="s">
        <v>335</v>
      </c>
      <c r="K208" s="226"/>
      <c r="L208" s="226"/>
      <c r="M208" s="226"/>
      <c r="N208" s="226"/>
      <c r="O208" s="226"/>
      <c r="P208" s="226"/>
      <c r="Q208" s="227"/>
      <c r="R208" s="445" t="s">
        <v>227</v>
      </c>
      <c r="S208" s="446"/>
      <c r="T208" s="446"/>
      <c r="U208" s="446"/>
      <c r="V208" s="417" t="s">
        <v>26</v>
      </c>
      <c r="W208" s="389" t="s">
        <v>228</v>
      </c>
      <c r="X208" s="389"/>
      <c r="Y208" s="417" t="s">
        <v>26</v>
      </c>
      <c r="Z208" s="447" t="s">
        <v>229</v>
      </c>
      <c r="AA208" s="446"/>
      <c r="AB208" s="448"/>
      <c r="AC208" s="418"/>
      <c r="AE208" s="1" t="str">
        <f>+I208</f>
        <v>□</v>
      </c>
      <c r="AH208" s="393" t="s">
        <v>136</v>
      </c>
      <c r="AJ208" s="62" t="str">
        <f>IF(V208&amp;Y208="■□","◎過分",IF(V208&amp;Y208="□■","●適合",IF(V208&amp;Y208="□□","■未答","▼矛盾")))</f>
        <v>■未答</v>
      </c>
      <c r="AL208" s="63"/>
      <c r="AM208" s="62" t="s">
        <v>3</v>
      </c>
      <c r="AN208" s="62" t="s">
        <v>4</v>
      </c>
      <c r="AO208" s="62" t="s">
        <v>5</v>
      </c>
      <c r="AP208" s="78" t="s">
        <v>34</v>
      </c>
      <c r="AQ208" s="78" t="s">
        <v>6</v>
      </c>
    </row>
    <row r="209" spans="2:43" ht="20.149999999999999" customHeight="1" x14ac:dyDescent="0.2">
      <c r="B209" s="209"/>
      <c r="C209" s="212"/>
      <c r="D209" s="236"/>
      <c r="E209" s="438"/>
      <c r="F209" s="212"/>
      <c r="G209" s="212"/>
      <c r="H209" s="213"/>
      <c r="I209" s="568" t="s">
        <v>26</v>
      </c>
      <c r="J209" s="226" t="s">
        <v>336</v>
      </c>
      <c r="K209" s="226"/>
      <c r="L209" s="226"/>
      <c r="M209" s="226"/>
      <c r="N209" s="226"/>
      <c r="O209" s="226"/>
      <c r="P209" s="226"/>
      <c r="Q209" s="227"/>
      <c r="R209" s="445" t="s">
        <v>230</v>
      </c>
      <c r="S209" s="446"/>
      <c r="T209" s="446"/>
      <c r="U209" s="446"/>
      <c r="V209" s="446"/>
      <c r="W209" s="446"/>
      <c r="X209" s="281"/>
      <c r="Y209" s="281"/>
      <c r="Z209" s="281"/>
      <c r="AA209" s="302" t="s">
        <v>99</v>
      </c>
      <c r="AB209" s="304"/>
      <c r="AC209" s="418"/>
      <c r="AE209" s="1" t="str">
        <f>+I209</f>
        <v>□</v>
      </c>
      <c r="AH209" s="393" t="s">
        <v>231</v>
      </c>
      <c r="AJ209" s="78" t="str">
        <f>IF(X209&gt;0,IF(X209&lt;700,"◆低すぎ",IF(X209&gt;900,"◆高すぎ","●適合")),"■未答")</f>
        <v>■未答</v>
      </c>
    </row>
    <row r="210" spans="2:43" ht="9.75" customHeight="1" x14ac:dyDescent="0.2">
      <c r="B210" s="209"/>
      <c r="C210" s="212"/>
      <c r="D210" s="236"/>
      <c r="E210" s="438"/>
      <c r="F210" s="212"/>
      <c r="G210" s="212"/>
      <c r="H210" s="213"/>
      <c r="I210" s="501"/>
      <c r="J210" s="569"/>
      <c r="K210" s="569"/>
      <c r="L210" s="569"/>
      <c r="M210" s="569"/>
      <c r="N210" s="569"/>
      <c r="O210" s="569"/>
      <c r="P210" s="569"/>
      <c r="Q210" s="570"/>
      <c r="R210" s="571"/>
      <c r="S210" s="310"/>
      <c r="T210" s="310"/>
      <c r="U210" s="310"/>
      <c r="V210" s="310"/>
      <c r="W210" s="310"/>
      <c r="X210" s="572"/>
      <c r="Y210" s="572"/>
      <c r="Z210" s="572"/>
      <c r="AA210" s="292"/>
      <c r="AB210" s="293"/>
      <c r="AC210" s="421"/>
    </row>
    <row r="211" spans="2:43" ht="17.149999999999999" customHeight="1" x14ac:dyDescent="0.2">
      <c r="B211" s="209"/>
      <c r="C211" s="212"/>
      <c r="D211" s="237" t="s">
        <v>337</v>
      </c>
      <c r="E211" s="238"/>
      <c r="F211" s="238"/>
      <c r="G211" s="238"/>
      <c r="H211" s="239"/>
      <c r="I211" s="311"/>
      <c r="J211" s="557"/>
      <c r="K211" s="557"/>
      <c r="L211" s="557"/>
      <c r="M211" s="557"/>
      <c r="N211" s="557"/>
      <c r="O211" s="557"/>
      <c r="P211" s="557"/>
      <c r="Q211" s="561"/>
      <c r="R211" s="573"/>
      <c r="S211" s="315"/>
      <c r="T211" s="315"/>
      <c r="U211" s="315"/>
      <c r="V211" s="315"/>
      <c r="W211" s="315"/>
      <c r="X211" s="563"/>
      <c r="Y211" s="563"/>
      <c r="Z211" s="563"/>
      <c r="AA211" s="295"/>
      <c r="AB211" s="277" t="s">
        <v>91</v>
      </c>
      <c r="AC211" s="427"/>
      <c r="AE211" s="61" t="str">
        <f>+N212</f>
        <v>□</v>
      </c>
      <c r="AH211" s="78" t="str">
        <f>IF(AE211&amp;AE212&amp;AE213="■□□","◎無し",IF(AE211&amp;AE212&amp;AE213="□■□","●適合",IF(AE211&amp;AE212&amp;AE213="□□■","◆未達",IF(AE211&amp;AE212&amp;AE213="□□□","■未答","▼矛盾"))))</f>
        <v>■未答</v>
      </c>
      <c r="AI211" s="229"/>
      <c r="AL211" s="63" t="s">
        <v>92</v>
      </c>
      <c r="AM211" s="64" t="s">
        <v>93</v>
      </c>
      <c r="AN211" s="64" t="s">
        <v>94</v>
      </c>
      <c r="AO211" s="64" t="s">
        <v>95</v>
      </c>
      <c r="AP211" s="64" t="s">
        <v>96</v>
      </c>
      <c r="AQ211" s="64" t="s">
        <v>33</v>
      </c>
    </row>
    <row r="212" spans="2:43" ht="17.149999999999999" customHeight="1" x14ac:dyDescent="0.2">
      <c r="B212" s="209"/>
      <c r="C212" s="212"/>
      <c r="D212" s="211"/>
      <c r="E212" s="212"/>
      <c r="F212" s="212"/>
      <c r="G212" s="212"/>
      <c r="H212" s="213"/>
      <c r="I212" s="574"/>
      <c r="J212" s="569"/>
      <c r="K212" s="569"/>
      <c r="L212" s="574"/>
      <c r="M212" s="569"/>
      <c r="N212" s="417" t="s">
        <v>26</v>
      </c>
      <c r="O212" s="226" t="s">
        <v>310</v>
      </c>
      <c r="P212" s="226"/>
      <c r="Q212" s="227"/>
      <c r="R212" s="445" t="s">
        <v>227</v>
      </c>
      <c r="S212" s="446"/>
      <c r="T212" s="446"/>
      <c r="U212" s="446"/>
      <c r="V212" s="417" t="s">
        <v>26</v>
      </c>
      <c r="W212" s="389" t="s">
        <v>228</v>
      </c>
      <c r="X212" s="389"/>
      <c r="Y212" s="417" t="s">
        <v>26</v>
      </c>
      <c r="Z212" s="447" t="s">
        <v>229</v>
      </c>
      <c r="AA212" s="446"/>
      <c r="AB212" s="448"/>
      <c r="AC212" s="418"/>
      <c r="AE212" s="1" t="str">
        <f>+I213</f>
        <v>□</v>
      </c>
      <c r="AH212" s="393" t="s">
        <v>136</v>
      </c>
      <c r="AJ212" s="62" t="str">
        <f>IF(V212&amp;Y212="■□","◎過分",IF(V212&amp;Y212="□■","●適合",IF(V212&amp;Y212="□□","■未答","▼矛盾")))</f>
        <v>■未答</v>
      </c>
      <c r="AL212" s="63"/>
      <c r="AM212" s="62" t="s">
        <v>3</v>
      </c>
      <c r="AN212" s="62" t="s">
        <v>4</v>
      </c>
      <c r="AO212" s="62" t="s">
        <v>5</v>
      </c>
      <c r="AP212" s="78" t="s">
        <v>34</v>
      </c>
      <c r="AQ212" s="78" t="s">
        <v>6</v>
      </c>
    </row>
    <row r="213" spans="2:43" ht="17.149999999999999" customHeight="1" x14ac:dyDescent="0.2">
      <c r="B213" s="209"/>
      <c r="C213" s="212"/>
      <c r="D213" s="211"/>
      <c r="E213" s="212"/>
      <c r="F213" s="212"/>
      <c r="G213" s="212"/>
      <c r="H213" s="213"/>
      <c r="I213" s="417" t="s">
        <v>8</v>
      </c>
      <c r="J213" s="226" t="s">
        <v>338</v>
      </c>
      <c r="K213" s="226"/>
      <c r="L213" s="226"/>
      <c r="M213" s="226"/>
      <c r="N213" s="226"/>
      <c r="O213" s="226"/>
      <c r="P213" s="226"/>
      <c r="Q213" s="227"/>
      <c r="R213" s="445" t="s">
        <v>339</v>
      </c>
      <c r="S213" s="446"/>
      <c r="T213" s="446"/>
      <c r="U213" s="446"/>
      <c r="V213" s="446"/>
      <c r="W213" s="446"/>
      <c r="X213" s="281"/>
      <c r="Y213" s="281"/>
      <c r="Z213" s="281"/>
      <c r="AA213" s="302" t="s">
        <v>99</v>
      </c>
      <c r="AB213" s="304"/>
      <c r="AC213" s="418"/>
      <c r="AE213" s="1" t="str">
        <f>+I214</f>
        <v>□</v>
      </c>
      <c r="AH213" s="393" t="s">
        <v>231</v>
      </c>
      <c r="AJ213" s="78" t="str">
        <f>IF(X213&gt;0,IF(X213&lt;700,"◆低すぎ",IF(X213&gt;900,"◆高すぎ","●適合")),"■未答")</f>
        <v>■未答</v>
      </c>
    </row>
    <row r="214" spans="2:43" ht="17.149999999999999" customHeight="1" x14ac:dyDescent="0.2">
      <c r="B214" s="209"/>
      <c r="C214" s="212"/>
      <c r="D214" s="211"/>
      <c r="E214" s="253"/>
      <c r="F214" s="253"/>
      <c r="G214" s="253"/>
      <c r="H214" s="254"/>
      <c r="I214" s="419" t="s">
        <v>8</v>
      </c>
      <c r="J214" s="256" t="s">
        <v>340</v>
      </c>
      <c r="K214" s="256"/>
      <c r="L214" s="256"/>
      <c r="M214" s="256"/>
      <c r="N214" s="256"/>
      <c r="O214" s="256"/>
      <c r="P214" s="256"/>
      <c r="Q214" s="257"/>
      <c r="R214" s="420"/>
      <c r="S214" s="292"/>
      <c r="T214" s="292"/>
      <c r="U214" s="292"/>
      <c r="V214" s="292"/>
      <c r="W214" s="292"/>
      <c r="X214" s="292"/>
      <c r="Y214" s="292"/>
      <c r="Z214" s="292"/>
      <c r="AA214" s="292"/>
      <c r="AB214" s="293"/>
      <c r="AC214" s="418"/>
    </row>
    <row r="215" spans="2:43" ht="12" customHeight="1" x14ac:dyDescent="0.2">
      <c r="B215" s="209"/>
      <c r="C215" s="212"/>
      <c r="D215" s="263"/>
      <c r="E215" s="211" t="s">
        <v>341</v>
      </c>
      <c r="F215" s="212"/>
      <c r="G215" s="212"/>
      <c r="H215" s="213"/>
      <c r="I215" s="312"/>
      <c r="J215" s="312"/>
      <c r="K215" s="312"/>
      <c r="L215" s="312"/>
      <c r="M215" s="312"/>
      <c r="N215" s="312"/>
      <c r="O215" s="312"/>
      <c r="P215" s="312"/>
      <c r="Q215" s="313"/>
      <c r="R215" s="575" t="s">
        <v>342</v>
      </c>
      <c r="S215" s="576"/>
      <c r="T215" s="576"/>
      <c r="U215" s="576"/>
      <c r="V215" s="576"/>
      <c r="W215" s="576"/>
      <c r="X215" s="576"/>
      <c r="Y215" s="576"/>
      <c r="Z215" s="576"/>
      <c r="AA215" s="576"/>
      <c r="AB215" s="577"/>
      <c r="AC215" s="418"/>
      <c r="AE215" s="61" t="str">
        <f>+I216</f>
        <v>□</v>
      </c>
      <c r="AH215" s="62" t="str">
        <f>IF(AE215&amp;AE216="■□","◎避け",IF(AE215&amp;AE216="□■","●無し",IF(AE215&amp;AE216="□□","■未答","▼矛盾")))</f>
        <v>■未答</v>
      </c>
      <c r="AI215" s="221"/>
      <c r="AL215" s="63" t="s">
        <v>29</v>
      </c>
      <c r="AM215" s="64" t="s">
        <v>30</v>
      </c>
      <c r="AN215" s="64" t="s">
        <v>31</v>
      </c>
      <c r="AO215" s="64" t="s">
        <v>32</v>
      </c>
      <c r="AP215" s="64" t="s">
        <v>33</v>
      </c>
    </row>
    <row r="216" spans="2:43" ht="12" customHeight="1" x14ac:dyDescent="0.2">
      <c r="B216" s="209"/>
      <c r="C216" s="212"/>
      <c r="D216" s="263"/>
      <c r="E216" s="211"/>
      <c r="F216" s="212"/>
      <c r="G216" s="212"/>
      <c r="H216" s="213"/>
      <c r="I216" s="417" t="s">
        <v>8</v>
      </c>
      <c r="J216" s="226" t="s">
        <v>343</v>
      </c>
      <c r="K216" s="226"/>
      <c r="L216" s="226"/>
      <c r="M216" s="226"/>
      <c r="N216" s="226"/>
      <c r="O216" s="226"/>
      <c r="P216" s="226"/>
      <c r="Q216" s="227"/>
      <c r="R216" s="578"/>
      <c r="S216" s="298"/>
      <c r="T216" s="298"/>
      <c r="U216" s="298"/>
      <c r="V216" s="298"/>
      <c r="W216" s="298"/>
      <c r="X216" s="298"/>
      <c r="Y216" s="298"/>
      <c r="Z216" s="298"/>
      <c r="AA216" s="298"/>
      <c r="AB216" s="579"/>
      <c r="AC216" s="418"/>
      <c r="AE216" s="1" t="str">
        <f>+I217</f>
        <v>□</v>
      </c>
      <c r="AM216" s="62" t="s">
        <v>344</v>
      </c>
      <c r="AN216" s="62" t="s">
        <v>345</v>
      </c>
      <c r="AO216" s="78" t="s">
        <v>34</v>
      </c>
      <c r="AP216" s="78" t="s">
        <v>6</v>
      </c>
    </row>
    <row r="217" spans="2:43" ht="12" customHeight="1" x14ac:dyDescent="0.2">
      <c r="B217" s="209"/>
      <c r="C217" s="212"/>
      <c r="D217" s="263"/>
      <c r="E217" s="211"/>
      <c r="F217" s="212"/>
      <c r="G217" s="212"/>
      <c r="H217" s="213"/>
      <c r="I217" s="417" t="s">
        <v>8</v>
      </c>
      <c r="J217" s="226" t="s">
        <v>346</v>
      </c>
      <c r="K217" s="226"/>
      <c r="L217" s="226"/>
      <c r="M217" s="226"/>
      <c r="N217" s="226"/>
      <c r="O217" s="226"/>
      <c r="P217" s="226"/>
      <c r="Q217" s="227"/>
      <c r="R217" s="578"/>
      <c r="S217" s="298"/>
      <c r="T217" s="298"/>
      <c r="U217" s="298"/>
      <c r="V217" s="298"/>
      <c r="W217" s="298"/>
      <c r="X217" s="298"/>
      <c r="Y217" s="298"/>
      <c r="Z217" s="298"/>
      <c r="AA217" s="298"/>
      <c r="AB217" s="579"/>
      <c r="AC217" s="418"/>
    </row>
    <row r="218" spans="2:43" ht="26.25" customHeight="1" x14ac:dyDescent="0.2">
      <c r="B218" s="209"/>
      <c r="C218" s="212"/>
      <c r="D218" s="263"/>
      <c r="E218" s="252"/>
      <c r="F218" s="253"/>
      <c r="G218" s="253"/>
      <c r="H218" s="254"/>
      <c r="I218" s="307"/>
      <c r="J218" s="307"/>
      <c r="K218" s="307"/>
      <c r="L218" s="307"/>
      <c r="M218" s="307"/>
      <c r="N218" s="307"/>
      <c r="O218" s="307"/>
      <c r="P218" s="307"/>
      <c r="Q218" s="308"/>
      <c r="R218" s="580"/>
      <c r="S218" s="581"/>
      <c r="T218" s="581"/>
      <c r="U218" s="581"/>
      <c r="V218" s="581"/>
      <c r="W218" s="581"/>
      <c r="X218" s="581"/>
      <c r="Y218" s="581"/>
      <c r="Z218" s="581"/>
      <c r="AA218" s="581"/>
      <c r="AB218" s="582"/>
      <c r="AC218" s="418"/>
    </row>
    <row r="219" spans="2:43" ht="12" customHeight="1" x14ac:dyDescent="0.2">
      <c r="B219" s="209"/>
      <c r="C219" s="212"/>
      <c r="D219" s="263"/>
      <c r="E219" s="237" t="s">
        <v>347</v>
      </c>
      <c r="F219" s="238"/>
      <c r="G219" s="238"/>
      <c r="H219" s="239"/>
      <c r="I219" s="312"/>
      <c r="J219" s="312"/>
      <c r="K219" s="312"/>
      <c r="L219" s="312"/>
      <c r="M219" s="312"/>
      <c r="N219" s="312"/>
      <c r="O219" s="312"/>
      <c r="P219" s="312"/>
      <c r="Q219" s="313"/>
      <c r="R219" s="575" t="s">
        <v>342</v>
      </c>
      <c r="S219" s="576"/>
      <c r="T219" s="576"/>
      <c r="U219" s="576"/>
      <c r="V219" s="576"/>
      <c r="W219" s="576"/>
      <c r="X219" s="576"/>
      <c r="Y219" s="576"/>
      <c r="Z219" s="576"/>
      <c r="AA219" s="576"/>
      <c r="AB219" s="577"/>
      <c r="AC219" s="418"/>
      <c r="AE219" s="61" t="str">
        <f>+I220</f>
        <v>□</v>
      </c>
      <c r="AH219" s="62" t="str">
        <f>IF(AE219&amp;AE220="■□","◎避け",IF(AE219&amp;AE220="□■","●無し",IF(AE219&amp;AE220="□□","■未答","▼矛盾")))</f>
        <v>■未答</v>
      </c>
      <c r="AI219" s="221"/>
      <c r="AL219" s="63" t="s">
        <v>29</v>
      </c>
      <c r="AM219" s="64" t="s">
        <v>30</v>
      </c>
      <c r="AN219" s="64" t="s">
        <v>31</v>
      </c>
      <c r="AO219" s="64" t="s">
        <v>32</v>
      </c>
      <c r="AP219" s="64" t="s">
        <v>33</v>
      </c>
    </row>
    <row r="220" spans="2:43" ht="12" customHeight="1" x14ac:dyDescent="0.2">
      <c r="B220" s="209"/>
      <c r="C220" s="212"/>
      <c r="D220" s="263"/>
      <c r="E220" s="211"/>
      <c r="F220" s="212"/>
      <c r="G220" s="212"/>
      <c r="H220" s="213"/>
      <c r="I220" s="417" t="s">
        <v>8</v>
      </c>
      <c r="J220" s="226" t="s">
        <v>343</v>
      </c>
      <c r="K220" s="226"/>
      <c r="L220" s="226"/>
      <c r="M220" s="226"/>
      <c r="N220" s="226"/>
      <c r="O220" s="226"/>
      <c r="P220" s="226"/>
      <c r="Q220" s="227"/>
      <c r="R220" s="578"/>
      <c r="S220" s="298"/>
      <c r="T220" s="298"/>
      <c r="U220" s="298"/>
      <c r="V220" s="298"/>
      <c r="W220" s="298"/>
      <c r="X220" s="298"/>
      <c r="Y220" s="298"/>
      <c r="Z220" s="298"/>
      <c r="AA220" s="298"/>
      <c r="AB220" s="579"/>
      <c r="AC220" s="418"/>
      <c r="AE220" s="1" t="str">
        <f>+I221</f>
        <v>□</v>
      </c>
      <c r="AM220" s="62" t="s">
        <v>344</v>
      </c>
      <c r="AN220" s="62" t="s">
        <v>345</v>
      </c>
      <c r="AO220" s="78" t="s">
        <v>34</v>
      </c>
      <c r="AP220" s="78" t="s">
        <v>6</v>
      </c>
    </row>
    <row r="221" spans="2:43" ht="12" customHeight="1" x14ac:dyDescent="0.2">
      <c r="B221" s="209"/>
      <c r="C221" s="212"/>
      <c r="D221" s="263"/>
      <c r="E221" s="211"/>
      <c r="F221" s="212"/>
      <c r="G221" s="212"/>
      <c r="H221" s="213"/>
      <c r="I221" s="417" t="s">
        <v>8</v>
      </c>
      <c r="J221" s="226" t="s">
        <v>346</v>
      </c>
      <c r="K221" s="226"/>
      <c r="L221" s="226"/>
      <c r="M221" s="226"/>
      <c r="N221" s="226"/>
      <c r="O221" s="226"/>
      <c r="P221" s="226"/>
      <c r="Q221" s="227"/>
      <c r="R221" s="578"/>
      <c r="S221" s="298"/>
      <c r="T221" s="298"/>
      <c r="U221" s="298"/>
      <c r="V221" s="298"/>
      <c r="W221" s="298"/>
      <c r="X221" s="298"/>
      <c r="Y221" s="298"/>
      <c r="Z221" s="298"/>
      <c r="AA221" s="298"/>
      <c r="AB221" s="579"/>
      <c r="AC221" s="418"/>
    </row>
    <row r="222" spans="2:43" ht="19.5" customHeight="1" x14ac:dyDescent="0.2">
      <c r="B222" s="583"/>
      <c r="C222" s="253"/>
      <c r="D222" s="286"/>
      <c r="E222" s="252"/>
      <c r="F222" s="253"/>
      <c r="G222" s="253"/>
      <c r="H222" s="254"/>
      <c r="I222" s="307"/>
      <c r="J222" s="307"/>
      <c r="K222" s="307"/>
      <c r="L222" s="307"/>
      <c r="M222" s="307"/>
      <c r="N222" s="307"/>
      <c r="O222" s="307"/>
      <c r="P222" s="307"/>
      <c r="Q222" s="308"/>
      <c r="R222" s="580"/>
      <c r="S222" s="581"/>
      <c r="T222" s="581"/>
      <c r="U222" s="581"/>
      <c r="V222" s="581"/>
      <c r="W222" s="581"/>
      <c r="X222" s="581"/>
      <c r="Y222" s="581"/>
      <c r="Z222" s="581"/>
      <c r="AA222" s="581"/>
      <c r="AB222" s="582"/>
      <c r="AC222" s="421"/>
    </row>
    <row r="223" spans="2:43" ht="17.25" customHeight="1" x14ac:dyDescent="0.2">
      <c r="B223" s="209" t="s">
        <v>348</v>
      </c>
      <c r="C223" s="210"/>
      <c r="D223" s="465" t="s">
        <v>349</v>
      </c>
      <c r="E223" s="461"/>
      <c r="F223" s="461"/>
      <c r="G223" s="461"/>
      <c r="H223" s="462"/>
      <c r="I223" s="311"/>
      <c r="J223" s="463"/>
      <c r="K223" s="463"/>
      <c r="L223" s="463"/>
      <c r="M223" s="463"/>
      <c r="N223" s="463"/>
      <c r="O223" s="463"/>
      <c r="P223" s="463"/>
      <c r="Q223" s="464"/>
      <c r="R223" s="363"/>
      <c r="S223" s="276"/>
      <c r="T223" s="276"/>
      <c r="U223" s="276"/>
      <c r="V223" s="276"/>
      <c r="W223" s="276"/>
      <c r="X223" s="276"/>
      <c r="Y223" s="276"/>
      <c r="Z223" s="276"/>
      <c r="AA223" s="276"/>
      <c r="AB223" s="277" t="s">
        <v>91</v>
      </c>
      <c r="AC223" s="584"/>
      <c r="AE223" s="61" t="str">
        <f>+I225</f>
        <v>□</v>
      </c>
      <c r="AH223" s="78" t="str">
        <f>IF(AE223&amp;AE224&amp;AE225="■□□","◎無し",IF(AE223&amp;AE224&amp;AE225="□■□","●適合",IF(AE223&amp;AE224&amp;AE225="□□■","◆未達",IF(AE223&amp;AE224&amp;AE225="□□□","■未答","▼矛盾"))))</f>
        <v>■未答</v>
      </c>
      <c r="AI223" s="229"/>
      <c r="AL223" s="63" t="s">
        <v>92</v>
      </c>
      <c r="AM223" s="64" t="s">
        <v>93</v>
      </c>
      <c r="AN223" s="64" t="s">
        <v>94</v>
      </c>
      <c r="AO223" s="64" t="s">
        <v>95</v>
      </c>
      <c r="AP223" s="64" t="s">
        <v>96</v>
      </c>
      <c r="AQ223" s="64" t="s">
        <v>33</v>
      </c>
    </row>
    <row r="224" spans="2:43" ht="18" customHeight="1" x14ac:dyDescent="0.2">
      <c r="B224" s="209"/>
      <c r="C224" s="210"/>
      <c r="D224" s="465"/>
      <c r="E224" s="466"/>
      <c r="F224" s="466"/>
      <c r="G224" s="466"/>
      <c r="H224" s="467"/>
      <c r="I224" s="299"/>
      <c r="J224" s="232"/>
      <c r="K224" s="232"/>
      <c r="L224" s="232"/>
      <c r="M224" s="232"/>
      <c r="N224" s="232"/>
      <c r="O224" s="232"/>
      <c r="P224" s="232"/>
      <c r="Q224" s="234"/>
      <c r="R224" s="217" t="s">
        <v>26</v>
      </c>
      <c r="S224" s="250" t="s">
        <v>350</v>
      </c>
      <c r="T224" s="250"/>
      <c r="U224" s="250"/>
      <c r="V224" s="250"/>
      <c r="W224" s="250"/>
      <c r="X224" s="250"/>
      <c r="Y224" s="250"/>
      <c r="Z224" s="250"/>
      <c r="AA224" s="250"/>
      <c r="AB224" s="364"/>
      <c r="AC224" s="584"/>
      <c r="AE224" s="1" t="str">
        <f>+I227</f>
        <v>□</v>
      </c>
      <c r="AL224" s="63"/>
      <c r="AM224" s="62" t="s">
        <v>3</v>
      </c>
      <c r="AN224" s="62" t="s">
        <v>4</v>
      </c>
      <c r="AO224" s="62" t="s">
        <v>5</v>
      </c>
      <c r="AP224" s="78" t="s">
        <v>34</v>
      </c>
      <c r="AQ224" s="78" t="s">
        <v>6</v>
      </c>
    </row>
    <row r="225" spans="2:44" ht="18" customHeight="1" x14ac:dyDescent="0.2">
      <c r="B225" s="209"/>
      <c r="C225" s="210"/>
      <c r="D225" s="465"/>
      <c r="E225" s="466"/>
      <c r="F225" s="466"/>
      <c r="G225" s="466"/>
      <c r="H225" s="467"/>
      <c r="I225" s="248" t="s">
        <v>8</v>
      </c>
      <c r="J225" s="63" t="s">
        <v>250</v>
      </c>
      <c r="K225" s="63"/>
      <c r="L225" s="63"/>
      <c r="M225" s="63"/>
      <c r="N225" s="63"/>
      <c r="O225" s="63"/>
      <c r="P225" s="63"/>
      <c r="Q225" s="216"/>
      <c r="R225" s="217" t="s">
        <v>26</v>
      </c>
      <c r="S225" s="446" t="s">
        <v>351</v>
      </c>
      <c r="T225" s="446"/>
      <c r="U225" s="446"/>
      <c r="V225" s="446"/>
      <c r="W225" s="446"/>
      <c r="X225" s="446"/>
      <c r="Y225" s="446"/>
      <c r="Z225" s="446"/>
      <c r="AA225" s="446"/>
      <c r="AB225" s="447"/>
      <c r="AC225" s="584"/>
      <c r="AE225" s="1" t="str">
        <f>+I228</f>
        <v>□</v>
      </c>
    </row>
    <row r="226" spans="2:44" ht="17.25" customHeight="1" x14ac:dyDescent="0.2">
      <c r="B226" s="209"/>
      <c r="C226" s="210"/>
      <c r="D226" s="465"/>
      <c r="E226" s="466"/>
      <c r="F226" s="466"/>
      <c r="G226" s="466"/>
      <c r="H226" s="467"/>
      <c r="I226" s="299"/>
      <c r="J226" s="63"/>
      <c r="K226" s="63"/>
      <c r="L226" s="63"/>
      <c r="M226" s="63"/>
      <c r="N226" s="63"/>
      <c r="O226" s="63"/>
      <c r="P226" s="63"/>
      <c r="Q226" s="216"/>
      <c r="R226" s="223"/>
      <c r="S226" s="446"/>
      <c r="T226" s="446"/>
      <c r="U226" s="446"/>
      <c r="V226" s="446"/>
      <c r="W226" s="446"/>
      <c r="X226" s="446"/>
      <c r="Y226" s="446"/>
      <c r="Z226" s="446"/>
      <c r="AA226" s="446"/>
      <c r="AB226" s="447"/>
      <c r="AC226" s="584"/>
    </row>
    <row r="227" spans="2:44" ht="23.15" customHeight="1" x14ac:dyDescent="0.2">
      <c r="B227" s="209"/>
      <c r="C227" s="210"/>
      <c r="D227" s="263"/>
      <c r="E227" s="265" t="s">
        <v>352</v>
      </c>
      <c r="F227" s="392"/>
      <c r="G227" s="392"/>
      <c r="H227" s="566"/>
      <c r="I227" s="248" t="s">
        <v>26</v>
      </c>
      <c r="J227" s="63" t="s">
        <v>165</v>
      </c>
      <c r="K227" s="63"/>
      <c r="L227" s="63"/>
      <c r="M227" s="63"/>
      <c r="N227" s="63"/>
      <c r="O227" s="63"/>
      <c r="P227" s="63"/>
      <c r="Q227" s="216"/>
      <c r="R227" s="445" t="s">
        <v>255</v>
      </c>
      <c r="S227" s="446"/>
      <c r="T227" s="446"/>
      <c r="U227" s="446"/>
      <c r="V227" s="446"/>
      <c r="W227" s="446"/>
      <c r="X227" s="446"/>
      <c r="Y227" s="281"/>
      <c r="Z227" s="281"/>
      <c r="AA227" s="302" t="s">
        <v>99</v>
      </c>
      <c r="AB227" s="304"/>
      <c r="AC227" s="584"/>
      <c r="AH227" s="321" t="s">
        <v>256</v>
      </c>
      <c r="AJ227" s="78" t="str">
        <f>IF(Y227&gt;0,IF(Y227&lt;650,"腰1100",IF(Y227&gt;=1100,"基準なし","床1100")),"■未答")</f>
        <v>■未答</v>
      </c>
    </row>
    <row r="228" spans="2:44" ht="23.15" customHeight="1" x14ac:dyDescent="0.2">
      <c r="B228" s="209"/>
      <c r="C228" s="210"/>
      <c r="D228" s="263"/>
      <c r="E228" s="265"/>
      <c r="F228" s="392"/>
      <c r="G228" s="392"/>
      <c r="H228" s="566"/>
      <c r="I228" s="248" t="s">
        <v>26</v>
      </c>
      <c r="J228" s="63" t="s">
        <v>258</v>
      </c>
      <c r="K228" s="63"/>
      <c r="L228" s="63"/>
      <c r="M228" s="63"/>
      <c r="N228" s="63"/>
      <c r="O228" s="63"/>
      <c r="P228" s="63"/>
      <c r="Q228" s="216"/>
      <c r="R228" s="445" t="s">
        <v>259</v>
      </c>
      <c r="S228" s="446"/>
      <c r="T228" s="446"/>
      <c r="U228" s="446"/>
      <c r="V228" s="446"/>
      <c r="W228" s="446"/>
      <c r="X228" s="446"/>
      <c r="Y228" s="281"/>
      <c r="Z228" s="281"/>
      <c r="AA228" s="302" t="s">
        <v>99</v>
      </c>
      <c r="AB228" s="304"/>
      <c r="AC228" s="584"/>
      <c r="AH228" s="321" t="s">
        <v>260</v>
      </c>
      <c r="AJ228" s="78" t="str">
        <f>IF(Y228&gt;0,IF(Y227&lt;650,IF(Y228&lt;1100,"◆未達","●適合"),IF(Y227&gt;=1100,"基準なし","◎不問")),"■未答")</f>
        <v>■未答</v>
      </c>
    </row>
    <row r="229" spans="2:44" ht="23.15" customHeight="1" x14ac:dyDescent="0.2">
      <c r="B229" s="209"/>
      <c r="C229" s="210"/>
      <c r="D229" s="263"/>
      <c r="E229" s="265"/>
      <c r="F229" s="392"/>
      <c r="G229" s="392"/>
      <c r="H229" s="566"/>
      <c r="I229" s="63"/>
      <c r="J229" s="63"/>
      <c r="K229" s="63"/>
      <c r="L229" s="63"/>
      <c r="M229" s="63"/>
      <c r="N229" s="63"/>
      <c r="O229" s="63"/>
      <c r="P229" s="63"/>
      <c r="Q229" s="216"/>
      <c r="R229" s="388" t="s">
        <v>261</v>
      </c>
      <c r="S229" s="302"/>
      <c r="T229" s="302"/>
      <c r="U229" s="302"/>
      <c r="V229" s="302"/>
      <c r="W229" s="302"/>
      <c r="X229" s="302"/>
      <c r="Y229" s="281"/>
      <c r="Z229" s="281"/>
      <c r="AA229" s="302" t="s">
        <v>99</v>
      </c>
      <c r="AB229" s="304"/>
      <c r="AC229" s="584"/>
      <c r="AH229" s="321" t="s">
        <v>262</v>
      </c>
      <c r="AJ229" s="78" t="str">
        <f>IF(Y227&gt;0,IF(Y227&gt;=300,IF(Y227&lt;650,"◎不問",IF(Y227&lt;1100,IF(Y229&lt;1100,"◆未達","●適合"),"基準なし")),IF(Y229&lt;1100,"◆未達","●適合")),"■未答")</f>
        <v>■未答</v>
      </c>
    </row>
    <row r="230" spans="2:44" ht="19" customHeight="1" x14ac:dyDescent="0.2">
      <c r="B230" s="209"/>
      <c r="C230" s="210"/>
      <c r="D230" s="263"/>
      <c r="E230" s="265" t="s">
        <v>353</v>
      </c>
      <c r="F230" s="392"/>
      <c r="G230" s="392"/>
      <c r="H230" s="566"/>
      <c r="I230" s="299"/>
      <c r="J230" s="300"/>
      <c r="K230" s="300"/>
      <c r="L230" s="63"/>
      <c r="M230" s="63"/>
      <c r="N230" s="63"/>
      <c r="O230" s="63"/>
      <c r="P230" s="63"/>
      <c r="Q230" s="216"/>
      <c r="R230" s="235"/>
      <c r="S230" s="224"/>
      <c r="T230" s="224"/>
      <c r="U230" s="224"/>
      <c r="V230" s="224"/>
      <c r="W230" s="224"/>
      <c r="X230" s="224"/>
      <c r="Y230" s="224"/>
      <c r="Z230" s="224"/>
      <c r="AA230" s="224"/>
      <c r="AB230" s="224"/>
      <c r="AC230" s="584"/>
      <c r="AH230" s="321" t="s">
        <v>264</v>
      </c>
      <c r="AJ230" s="78" t="str">
        <f>IF(Y227&gt;0,IF(Y229&gt;0,IF(Y227+Y228-Y229=0,"●相互OK","▼矛盾"),"■まだ片方"),"■未答")</f>
        <v>■未答</v>
      </c>
    </row>
    <row r="231" spans="2:44" ht="19" customHeight="1" x14ac:dyDescent="0.2">
      <c r="B231" s="209"/>
      <c r="C231" s="210"/>
      <c r="D231" s="263"/>
      <c r="E231" s="265"/>
      <c r="F231" s="392"/>
      <c r="G231" s="392"/>
      <c r="H231" s="566"/>
      <c r="I231" s="299"/>
      <c r="J231" s="300"/>
      <c r="K231" s="300"/>
      <c r="L231" s="63"/>
      <c r="M231" s="63"/>
      <c r="N231" s="63"/>
      <c r="O231" s="63"/>
      <c r="P231" s="63"/>
      <c r="Q231" s="216"/>
      <c r="R231" s="249" t="s">
        <v>285</v>
      </c>
      <c r="S231" s="250"/>
      <c r="T231" s="250"/>
      <c r="U231" s="250"/>
      <c r="V231" s="250"/>
      <c r="W231" s="250"/>
      <c r="X231" s="250"/>
      <c r="Y231" s="281"/>
      <c r="Z231" s="281"/>
      <c r="AA231" s="224" t="s">
        <v>99</v>
      </c>
      <c r="AB231" s="224"/>
      <c r="AC231" s="584"/>
      <c r="AH231" s="321" t="s">
        <v>286</v>
      </c>
      <c r="AJ231" s="78" t="str">
        <f>IF(Y231&gt;0,IF(Y231&gt;110,"◆未達","●適合"),"■未答")</f>
        <v>■未答</v>
      </c>
    </row>
    <row r="232" spans="2:44" ht="19" customHeight="1" thickBot="1" x14ac:dyDescent="0.25">
      <c r="B232" s="366"/>
      <c r="C232" s="367"/>
      <c r="D232" s="368"/>
      <c r="E232" s="370"/>
      <c r="F232" s="585"/>
      <c r="G232" s="585"/>
      <c r="H232" s="586"/>
      <c r="I232" s="383"/>
      <c r="J232" s="587"/>
      <c r="K232" s="587"/>
      <c r="L232" s="372"/>
      <c r="M232" s="372"/>
      <c r="N232" s="372"/>
      <c r="O232" s="372"/>
      <c r="P232" s="372"/>
      <c r="Q232" s="373"/>
      <c r="R232" s="375"/>
      <c r="S232" s="375"/>
      <c r="T232" s="375"/>
      <c r="U232" s="375"/>
      <c r="V232" s="375"/>
      <c r="W232" s="375"/>
      <c r="X232" s="375"/>
      <c r="Y232" s="375"/>
      <c r="Z232" s="375"/>
      <c r="AA232" s="375"/>
      <c r="AB232" s="375"/>
      <c r="AC232" s="584"/>
    </row>
    <row r="233" spans="2:44" ht="17.149999999999999" customHeight="1" thickBot="1" x14ac:dyDescent="0.25">
      <c r="B233" s="588" t="s">
        <v>354</v>
      </c>
      <c r="C233" s="589"/>
      <c r="D233" s="200" t="s">
        <v>355</v>
      </c>
      <c r="E233" s="201"/>
      <c r="F233" s="201"/>
      <c r="G233" s="201"/>
      <c r="H233" s="202"/>
      <c r="I233" s="240" t="s">
        <v>8</v>
      </c>
      <c r="J233" s="204" t="s">
        <v>356</v>
      </c>
      <c r="K233" s="410"/>
      <c r="L233" s="410"/>
      <c r="M233" s="410"/>
      <c r="N233" s="410"/>
      <c r="O233" s="410"/>
      <c r="P233" s="410"/>
      <c r="Q233" s="411"/>
      <c r="R233" s="412"/>
      <c r="S233" s="413"/>
      <c r="T233" s="413"/>
      <c r="U233" s="413"/>
      <c r="V233" s="413"/>
      <c r="W233" s="413"/>
      <c r="X233" s="413"/>
      <c r="Y233" s="413"/>
      <c r="Z233" s="413"/>
      <c r="AA233" s="413"/>
      <c r="AB233" s="413"/>
      <c r="AC233" s="414"/>
      <c r="AE233" s="61" t="str">
        <f>+I233</f>
        <v>□</v>
      </c>
      <c r="AH233" s="78" t="str">
        <f>IF(AE233&amp;AE234&amp;AE235&amp;AE236="■□□□","◎無し",IF(AE233&amp;AE234&amp;AE235&amp;AE236="□■□□","●適合",IF(AE233&amp;AE234&amp;AE235&amp;AE236="□□■□","◆未達",IF(AE233&amp;AE234&amp;AE235&amp;AE236="□□□■","◆未達",IF(AE233&amp;AE234&amp;AE235&amp;AE236="□□□□","■未答","▼矛盾")))))</f>
        <v>■未答</v>
      </c>
      <c r="AI233" s="229"/>
      <c r="AL233" s="63" t="s">
        <v>77</v>
      </c>
      <c r="AM233" s="230" t="s">
        <v>128</v>
      </c>
      <c r="AN233" s="230" t="s">
        <v>83</v>
      </c>
      <c r="AO233" s="230" t="s">
        <v>82</v>
      </c>
      <c r="AP233" s="230" t="s">
        <v>81</v>
      </c>
      <c r="AQ233" s="230" t="s">
        <v>84</v>
      </c>
      <c r="AR233" s="230" t="s">
        <v>33</v>
      </c>
    </row>
    <row r="234" spans="2:44" ht="17.149999999999999" customHeight="1" thickBot="1" x14ac:dyDescent="0.25">
      <c r="B234" s="588"/>
      <c r="C234" s="589"/>
      <c r="D234" s="252"/>
      <c r="E234" s="253"/>
      <c r="F234" s="253"/>
      <c r="G234" s="253"/>
      <c r="H234" s="254"/>
      <c r="I234" s="419" t="s">
        <v>8</v>
      </c>
      <c r="J234" s="256" t="s">
        <v>357</v>
      </c>
      <c r="K234" s="256"/>
      <c r="L234" s="419" t="s">
        <v>26</v>
      </c>
      <c r="M234" s="256" t="s">
        <v>358</v>
      </c>
      <c r="N234" s="256"/>
      <c r="O234" s="419" t="s">
        <v>8</v>
      </c>
      <c r="P234" s="256" t="s">
        <v>27</v>
      </c>
      <c r="Q234" s="257"/>
      <c r="R234" s="388"/>
      <c r="S234" s="302"/>
      <c r="T234" s="302"/>
      <c r="U234" s="302"/>
      <c r="V234" s="302"/>
      <c r="W234" s="302"/>
      <c r="X234" s="302"/>
      <c r="Y234" s="302"/>
      <c r="Z234" s="302"/>
      <c r="AA234" s="302"/>
      <c r="AB234" s="302"/>
      <c r="AC234" s="421"/>
      <c r="AE234" s="1" t="str">
        <f>+I234</f>
        <v>□</v>
      </c>
      <c r="AL234" s="63"/>
      <c r="AM234" s="62" t="s">
        <v>3</v>
      </c>
      <c r="AN234" s="62" t="s">
        <v>4</v>
      </c>
      <c r="AO234" s="62" t="s">
        <v>359</v>
      </c>
      <c r="AP234" s="62" t="s">
        <v>5</v>
      </c>
      <c r="AQ234" s="78" t="s">
        <v>34</v>
      </c>
      <c r="AR234" s="78" t="s">
        <v>6</v>
      </c>
    </row>
    <row r="235" spans="2:44" ht="22" customHeight="1" thickBot="1" x14ac:dyDescent="0.25">
      <c r="B235" s="588"/>
      <c r="C235" s="589"/>
      <c r="D235" s="237" t="s">
        <v>360</v>
      </c>
      <c r="E235" s="238"/>
      <c r="F235" s="238"/>
      <c r="G235" s="238"/>
      <c r="H235" s="239"/>
      <c r="I235" s="556"/>
      <c r="J235" s="557"/>
      <c r="K235" s="557"/>
      <c r="L235" s="556"/>
      <c r="M235" s="557"/>
      <c r="N235" s="558" t="s">
        <v>26</v>
      </c>
      <c r="O235" s="455" t="s">
        <v>310</v>
      </c>
      <c r="P235" s="455"/>
      <c r="Q235" s="456"/>
      <c r="R235" s="559" t="s">
        <v>26</v>
      </c>
      <c r="S235" s="590" t="s">
        <v>361</v>
      </c>
      <c r="T235" s="590"/>
      <c r="U235" s="590"/>
      <c r="V235" s="590"/>
      <c r="W235" s="590"/>
      <c r="X235" s="590"/>
      <c r="Y235" s="590"/>
      <c r="Z235" s="590"/>
      <c r="AA235" s="590"/>
      <c r="AB235" s="591"/>
      <c r="AC235" s="427"/>
      <c r="AE235" s="1" t="str">
        <f>+L234</f>
        <v>□</v>
      </c>
    </row>
    <row r="236" spans="2:44" ht="22" customHeight="1" thickBot="1" x14ac:dyDescent="0.25">
      <c r="B236" s="588"/>
      <c r="C236" s="589"/>
      <c r="D236" s="211"/>
      <c r="E236" s="212"/>
      <c r="F236" s="212"/>
      <c r="G236" s="212"/>
      <c r="H236" s="213"/>
      <c r="I236" s="419" t="s">
        <v>8</v>
      </c>
      <c r="J236" s="256" t="s">
        <v>25</v>
      </c>
      <c r="K236" s="256"/>
      <c r="L236" s="419" t="s">
        <v>26</v>
      </c>
      <c r="M236" s="256" t="s">
        <v>27</v>
      </c>
      <c r="N236" s="256"/>
      <c r="O236" s="256"/>
      <c r="P236" s="307"/>
      <c r="Q236" s="308"/>
      <c r="R236" s="592" t="s">
        <v>26</v>
      </c>
      <c r="S236" s="593" t="s">
        <v>362</v>
      </c>
      <c r="T236" s="593"/>
      <c r="U236" s="593"/>
      <c r="V236" s="593"/>
      <c r="W236" s="593"/>
      <c r="X236" s="593"/>
      <c r="Y236" s="593"/>
      <c r="Z236" s="593"/>
      <c r="AA236" s="593"/>
      <c r="AB236" s="594"/>
      <c r="AC236" s="421"/>
      <c r="AE236" s="1" t="str">
        <f>+O234</f>
        <v>□</v>
      </c>
    </row>
    <row r="237" spans="2:44" ht="17.149999999999999" customHeight="1" thickBot="1" x14ac:dyDescent="0.25">
      <c r="B237" s="588"/>
      <c r="C237" s="589"/>
      <c r="D237" s="236"/>
      <c r="E237" s="237" t="s">
        <v>363</v>
      </c>
      <c r="F237" s="238"/>
      <c r="G237" s="238"/>
      <c r="H237" s="239"/>
      <c r="I237" s="311"/>
      <c r="J237" s="557"/>
      <c r="K237" s="557"/>
      <c r="L237" s="557"/>
      <c r="M237" s="557"/>
      <c r="N237" s="558" t="s">
        <v>26</v>
      </c>
      <c r="O237" s="455" t="s">
        <v>310</v>
      </c>
      <c r="P237" s="455"/>
      <c r="Q237" s="455"/>
      <c r="R237" s="249" t="s">
        <v>183</v>
      </c>
      <c r="S237" s="250"/>
      <c r="T237" s="250"/>
      <c r="U237" s="250"/>
      <c r="V237" s="281"/>
      <c r="W237" s="281"/>
      <c r="X237" s="224" t="s">
        <v>99</v>
      </c>
      <c r="Y237" s="224"/>
      <c r="Z237" s="224"/>
      <c r="AA237" s="224"/>
      <c r="AB237" s="282"/>
      <c r="AC237" s="427"/>
      <c r="AE237" s="61" t="str">
        <f>+N235</f>
        <v>□</v>
      </c>
      <c r="AH237" s="78" t="str">
        <f>IF(AE237&amp;AE238&amp;AE239="■□□","◎無し",IF(AE237&amp;AE238&amp;AE239="□■□","●適合",IF(AE237&amp;AE238&amp;AE239="□□■","◆未達",IF(AE237&amp;AE238&amp;AE239="□□□","■未答","▼矛盾"))))</f>
        <v>■未答</v>
      </c>
      <c r="AI237" s="229"/>
      <c r="AL237" s="63" t="s">
        <v>92</v>
      </c>
      <c r="AM237" s="64" t="s">
        <v>93</v>
      </c>
      <c r="AN237" s="64" t="s">
        <v>94</v>
      </c>
      <c r="AO237" s="64" t="s">
        <v>95</v>
      </c>
      <c r="AP237" s="64" t="s">
        <v>96</v>
      </c>
      <c r="AQ237" s="64" t="s">
        <v>33</v>
      </c>
    </row>
    <row r="238" spans="2:44" ht="17.149999999999999" customHeight="1" thickBot="1" x14ac:dyDescent="0.25">
      <c r="B238" s="588"/>
      <c r="C238" s="589"/>
      <c r="D238" s="236"/>
      <c r="E238" s="211"/>
      <c r="F238" s="212"/>
      <c r="G238" s="212"/>
      <c r="H238" s="213"/>
      <c r="I238" s="248" t="s">
        <v>26</v>
      </c>
      <c r="J238" s="226" t="s">
        <v>327</v>
      </c>
      <c r="K238" s="226"/>
      <c r="L238" s="226"/>
      <c r="M238" s="226"/>
      <c r="N238" s="226"/>
      <c r="O238" s="226"/>
      <c r="P238" s="226"/>
      <c r="Q238" s="227"/>
      <c r="R238" s="249" t="s">
        <v>187</v>
      </c>
      <c r="S238" s="250"/>
      <c r="T238" s="250"/>
      <c r="U238" s="250"/>
      <c r="V238" s="281"/>
      <c r="W238" s="281"/>
      <c r="X238" s="224" t="s">
        <v>99</v>
      </c>
      <c r="Y238" s="302"/>
      <c r="Z238" s="302"/>
      <c r="AA238" s="224"/>
      <c r="AB238" s="282"/>
      <c r="AC238" s="418"/>
      <c r="AE238" s="1" t="str">
        <f>+I236</f>
        <v>□</v>
      </c>
      <c r="AH238" s="393" t="s">
        <v>188</v>
      </c>
      <c r="AJ238" s="78" t="str">
        <f>IF(V238&gt;0,IF(V238&lt;240,"◆240未満","●適合"),"■未答")</f>
        <v>■未答</v>
      </c>
      <c r="AL238" s="63"/>
      <c r="AM238" s="62" t="s">
        <v>3</v>
      </c>
      <c r="AN238" s="62" t="s">
        <v>4</v>
      </c>
      <c r="AO238" s="62" t="s">
        <v>5</v>
      </c>
      <c r="AP238" s="78" t="s">
        <v>34</v>
      </c>
      <c r="AQ238" s="78" t="s">
        <v>6</v>
      </c>
    </row>
    <row r="239" spans="2:44" ht="17.149999999999999" customHeight="1" thickBot="1" x14ac:dyDescent="0.25">
      <c r="B239" s="588"/>
      <c r="C239" s="589"/>
      <c r="D239" s="236"/>
      <c r="E239" s="252"/>
      <c r="F239" s="253"/>
      <c r="G239" s="253"/>
      <c r="H239" s="254"/>
      <c r="I239" s="248" t="s">
        <v>26</v>
      </c>
      <c r="J239" s="226" t="s">
        <v>328</v>
      </c>
      <c r="K239" s="226"/>
      <c r="L239" s="226"/>
      <c r="M239" s="226"/>
      <c r="N239" s="226"/>
      <c r="O239" s="226"/>
      <c r="P239" s="226"/>
      <c r="Q239" s="227"/>
      <c r="R239" s="235"/>
      <c r="S239" s="394" t="s">
        <v>190</v>
      </c>
      <c r="T239" s="394"/>
      <c r="U239" s="394"/>
      <c r="V239" s="394"/>
      <c r="W239" s="394"/>
      <c r="X239" s="394"/>
      <c r="Y239" s="395">
        <f>+V237*2+V238</f>
        <v>0</v>
      </c>
      <c r="Z239" s="395"/>
      <c r="AA239" s="224" t="s">
        <v>99</v>
      </c>
      <c r="AB239" s="282"/>
      <c r="AC239" s="418"/>
      <c r="AE239" s="1" t="str">
        <f>+L236</f>
        <v>□</v>
      </c>
      <c r="AH239" s="393" t="s">
        <v>191</v>
      </c>
      <c r="AJ239" s="78" t="str">
        <f>IF(Y239&gt;0,IF(AND(Y239&gt;=550,Y239&lt;=650),"●適合","◆未達"),"■未答")</f>
        <v>■未答</v>
      </c>
    </row>
    <row r="240" spans="2:44" ht="32.15" customHeight="1" thickBot="1" x14ac:dyDescent="0.25">
      <c r="B240" s="588"/>
      <c r="C240" s="589"/>
      <c r="D240" s="236"/>
      <c r="E240" s="265" t="s">
        <v>329</v>
      </c>
      <c r="F240" s="392"/>
      <c r="G240" s="392"/>
      <c r="H240" s="566"/>
      <c r="I240" s="287"/>
      <c r="J240" s="287"/>
      <c r="K240" s="287"/>
      <c r="L240" s="287"/>
      <c r="M240" s="287"/>
      <c r="N240" s="287"/>
      <c r="O240" s="287"/>
      <c r="P240" s="287"/>
      <c r="Q240" s="288"/>
      <c r="R240" s="249" t="s">
        <v>192</v>
      </c>
      <c r="S240" s="250"/>
      <c r="T240" s="250"/>
      <c r="U240" s="250"/>
      <c r="V240" s="281"/>
      <c r="W240" s="281"/>
      <c r="X240" s="224" t="s">
        <v>99</v>
      </c>
      <c r="Y240" s="302"/>
      <c r="Z240" s="302"/>
      <c r="AA240" s="224"/>
      <c r="AB240" s="282"/>
      <c r="AC240" s="421"/>
      <c r="AE240" s="61" t="str">
        <f>+N237</f>
        <v>□</v>
      </c>
      <c r="AH240" s="321" t="s">
        <v>193</v>
      </c>
      <c r="AJ240" s="78" t="str">
        <f>IF(V240&gt;0,IF(V240&gt;30,"◆30超過","●適合"),"■未答")</f>
        <v>■未答</v>
      </c>
      <c r="AL240" s="63" t="s">
        <v>92</v>
      </c>
      <c r="AM240" s="64" t="s">
        <v>93</v>
      </c>
      <c r="AN240" s="64" t="s">
        <v>94</v>
      </c>
      <c r="AO240" s="64" t="s">
        <v>95</v>
      </c>
      <c r="AP240" s="64" t="s">
        <v>96</v>
      </c>
      <c r="AQ240" s="64" t="s">
        <v>33</v>
      </c>
    </row>
    <row r="241" spans="2:43" ht="24" customHeight="1" thickBot="1" x14ac:dyDescent="0.25">
      <c r="B241" s="588"/>
      <c r="C241" s="589"/>
      <c r="D241" s="236"/>
      <c r="E241" s="237" t="s">
        <v>330</v>
      </c>
      <c r="F241" s="238"/>
      <c r="G241" s="238"/>
      <c r="H241" s="239"/>
      <c r="I241" s="426"/>
      <c r="J241" s="312"/>
      <c r="K241" s="312"/>
      <c r="L241" s="312"/>
      <c r="M241" s="312"/>
      <c r="N241" s="558" t="s">
        <v>26</v>
      </c>
      <c r="O241" s="455" t="s">
        <v>310</v>
      </c>
      <c r="P241" s="455"/>
      <c r="Q241" s="455"/>
      <c r="R241" s="544" t="s">
        <v>331</v>
      </c>
      <c r="S241" s="545"/>
      <c r="T241" s="545"/>
      <c r="U241" s="545"/>
      <c r="V241" s="558" t="s">
        <v>26</v>
      </c>
      <c r="W241" s="276" t="s">
        <v>135</v>
      </c>
      <c r="X241" s="276"/>
      <c r="Y241" s="558" t="s">
        <v>26</v>
      </c>
      <c r="Z241" s="276" t="s">
        <v>332</v>
      </c>
      <c r="AA241" s="276"/>
      <c r="AB241" s="595"/>
      <c r="AC241" s="427"/>
      <c r="AE241" s="1" t="str">
        <f>+I238</f>
        <v>□</v>
      </c>
      <c r="AH241" s="78" t="str">
        <f>IF(AE240&amp;AE241&amp;AE242="■□□","◎無し",IF(AE240&amp;AE241&amp;AE242="□■□","●適合",IF(AE240&amp;AE241&amp;AE242="□□■","◆未達",IF(AE240&amp;AE241&amp;AE242="□□□","■未答","▼矛盾"))))</f>
        <v>■未答</v>
      </c>
      <c r="AL241" s="63"/>
      <c r="AM241" s="62" t="s">
        <v>3</v>
      </c>
      <c r="AN241" s="62" t="s">
        <v>4</v>
      </c>
      <c r="AO241" s="62" t="s">
        <v>5</v>
      </c>
      <c r="AP241" s="78" t="s">
        <v>34</v>
      </c>
      <c r="AQ241" s="78" t="s">
        <v>6</v>
      </c>
    </row>
    <row r="242" spans="2:43" ht="24" customHeight="1" thickBot="1" x14ac:dyDescent="0.25">
      <c r="B242" s="588"/>
      <c r="C242" s="589"/>
      <c r="D242" s="236"/>
      <c r="E242" s="252"/>
      <c r="F242" s="253"/>
      <c r="G242" s="253"/>
      <c r="H242" s="254"/>
      <c r="I242" s="568" t="s">
        <v>26</v>
      </c>
      <c r="J242" s="226" t="s">
        <v>335</v>
      </c>
      <c r="K242" s="226"/>
      <c r="L242" s="226"/>
      <c r="M242" s="226"/>
      <c r="N242" s="226"/>
      <c r="O242" s="226"/>
      <c r="P242" s="226"/>
      <c r="Q242" s="227"/>
      <c r="R242" s="445" t="s">
        <v>333</v>
      </c>
      <c r="S242" s="446"/>
      <c r="T242" s="446"/>
      <c r="U242" s="446"/>
      <c r="V242" s="417" t="s">
        <v>26</v>
      </c>
      <c r="W242" s="302" t="s">
        <v>135</v>
      </c>
      <c r="X242" s="302"/>
      <c r="Y242" s="417" t="s">
        <v>26</v>
      </c>
      <c r="Z242" s="302" t="s">
        <v>332</v>
      </c>
      <c r="AA242" s="302"/>
      <c r="AB242" s="304"/>
      <c r="AC242" s="418"/>
      <c r="AE242" s="1" t="str">
        <f>+I239</f>
        <v>□</v>
      </c>
    </row>
    <row r="243" spans="2:43" ht="24" customHeight="1" thickBot="1" x14ac:dyDescent="0.25">
      <c r="B243" s="588"/>
      <c r="C243" s="589"/>
      <c r="D243" s="236"/>
      <c r="E243" s="237" t="s">
        <v>334</v>
      </c>
      <c r="F243" s="238"/>
      <c r="G243" s="238"/>
      <c r="H243" s="239"/>
      <c r="I243" s="501"/>
      <c r="J243" s="232"/>
      <c r="K243" s="232"/>
      <c r="L243" s="232"/>
      <c r="M243" s="232"/>
      <c r="N243" s="232"/>
      <c r="O243" s="232"/>
      <c r="P243" s="232"/>
      <c r="Q243" s="234"/>
      <c r="R243" s="235"/>
      <c r="S243" s="224"/>
      <c r="T243" s="224"/>
      <c r="U243" s="224"/>
      <c r="V243" s="224"/>
      <c r="W243" s="224"/>
      <c r="X243" s="224"/>
      <c r="Y243" s="224"/>
      <c r="Z243" s="224"/>
      <c r="AA243" s="224"/>
      <c r="AB243" s="282"/>
      <c r="AC243" s="418"/>
    </row>
    <row r="244" spans="2:43" ht="24" customHeight="1" thickBot="1" x14ac:dyDescent="0.25">
      <c r="B244" s="588"/>
      <c r="C244" s="589"/>
      <c r="D244" s="263"/>
      <c r="E244" s="211"/>
      <c r="F244" s="212"/>
      <c r="G244" s="212"/>
      <c r="H244" s="213"/>
      <c r="I244" s="568" t="s">
        <v>26</v>
      </c>
      <c r="J244" s="226" t="s">
        <v>336</v>
      </c>
      <c r="K244" s="226"/>
      <c r="L244" s="226"/>
      <c r="M244" s="226"/>
      <c r="N244" s="226"/>
      <c r="O244" s="226"/>
      <c r="P244" s="226"/>
      <c r="Q244" s="227"/>
      <c r="R244" s="445" t="s">
        <v>227</v>
      </c>
      <c r="S244" s="446"/>
      <c r="T244" s="446"/>
      <c r="U244" s="446"/>
      <c r="V244" s="417" t="s">
        <v>26</v>
      </c>
      <c r="W244" s="389" t="s">
        <v>228</v>
      </c>
      <c r="X244" s="389"/>
      <c r="Y244" s="417" t="s">
        <v>26</v>
      </c>
      <c r="Z244" s="447" t="s">
        <v>229</v>
      </c>
      <c r="AA244" s="446"/>
      <c r="AB244" s="448"/>
      <c r="AC244" s="418"/>
      <c r="AE244" s="61" t="str">
        <f>+N241</f>
        <v>□</v>
      </c>
      <c r="AH244" s="78" t="str">
        <f>IF(AE244&amp;AE245&amp;AE246="■□□","◎無し",IF(AE244&amp;AE245&amp;AE246="□■□","●適合",IF(AE244&amp;AE245&amp;AE246="□□■","◆未達",IF(AE244&amp;AE245&amp;AE246="□□□","■未答","▼矛盾"))))</f>
        <v>■未答</v>
      </c>
      <c r="AI244" s="229"/>
      <c r="AL244" s="63" t="s">
        <v>92</v>
      </c>
      <c r="AM244" s="64" t="s">
        <v>93</v>
      </c>
      <c r="AN244" s="64" t="s">
        <v>94</v>
      </c>
      <c r="AO244" s="64" t="s">
        <v>95</v>
      </c>
      <c r="AP244" s="64" t="s">
        <v>96</v>
      </c>
      <c r="AQ244" s="64" t="s">
        <v>33</v>
      </c>
    </row>
    <row r="245" spans="2:43" ht="24" customHeight="1" thickBot="1" x14ac:dyDescent="0.25">
      <c r="B245" s="588"/>
      <c r="C245" s="589"/>
      <c r="D245" s="263"/>
      <c r="E245" s="252"/>
      <c r="F245" s="253"/>
      <c r="G245" s="253"/>
      <c r="H245" s="254"/>
      <c r="I245" s="596"/>
      <c r="J245" s="256"/>
      <c r="K245" s="256"/>
      <c r="L245" s="256"/>
      <c r="M245" s="256"/>
      <c r="N245" s="256"/>
      <c r="O245" s="256"/>
      <c r="P245" s="256"/>
      <c r="Q245" s="257"/>
      <c r="R245" s="597" t="s">
        <v>230</v>
      </c>
      <c r="S245" s="593"/>
      <c r="T245" s="593"/>
      <c r="U245" s="593"/>
      <c r="V245" s="593"/>
      <c r="W245" s="593"/>
      <c r="X245" s="379"/>
      <c r="Y245" s="379"/>
      <c r="Z245" s="379"/>
      <c r="AA245" s="292" t="s">
        <v>99</v>
      </c>
      <c r="AB245" s="293"/>
      <c r="AC245" s="421"/>
      <c r="AE245" s="1" t="str">
        <f>+I242</f>
        <v>□</v>
      </c>
      <c r="AL245" s="63"/>
      <c r="AM245" s="62" t="s">
        <v>3</v>
      </c>
      <c r="AN245" s="62" t="s">
        <v>4</v>
      </c>
      <c r="AO245" s="62" t="s">
        <v>5</v>
      </c>
      <c r="AP245" s="78" t="s">
        <v>34</v>
      </c>
      <c r="AQ245" s="78" t="s">
        <v>6</v>
      </c>
    </row>
    <row r="246" spans="2:43" ht="20.149999999999999" customHeight="1" thickBot="1" x14ac:dyDescent="0.25">
      <c r="B246" s="588"/>
      <c r="C246" s="589"/>
      <c r="D246" s="460" t="s">
        <v>364</v>
      </c>
      <c r="E246" s="461"/>
      <c r="F246" s="461"/>
      <c r="G246" s="461"/>
      <c r="H246" s="462"/>
      <c r="I246" s="311"/>
      <c r="J246" s="463"/>
      <c r="K246" s="463"/>
      <c r="L246" s="463"/>
      <c r="M246" s="463"/>
      <c r="N246" s="463"/>
      <c r="O246" s="463"/>
      <c r="P246" s="463"/>
      <c r="Q246" s="464"/>
      <c r="R246" s="363"/>
      <c r="S246" s="276"/>
      <c r="T246" s="276"/>
      <c r="U246" s="276"/>
      <c r="V246" s="276"/>
      <c r="W246" s="276"/>
      <c r="X246" s="276"/>
      <c r="Y246" s="276"/>
      <c r="Z246" s="276"/>
      <c r="AA246" s="276"/>
      <c r="AB246" s="276"/>
      <c r="AC246" s="246"/>
      <c r="AE246" s="1" t="str">
        <f>+I244</f>
        <v>□</v>
      </c>
    </row>
    <row r="247" spans="2:43" ht="20.149999999999999" customHeight="1" thickBot="1" x14ac:dyDescent="0.25">
      <c r="B247" s="588"/>
      <c r="C247" s="589"/>
      <c r="D247" s="465"/>
      <c r="E247" s="466"/>
      <c r="F247" s="466"/>
      <c r="G247" s="466"/>
      <c r="H247" s="467"/>
      <c r="I247" s="299"/>
      <c r="J247" s="232"/>
      <c r="K247" s="232"/>
      <c r="L247" s="232"/>
      <c r="M247" s="232"/>
      <c r="N247" s="232"/>
      <c r="O247" s="232"/>
      <c r="P247" s="232"/>
      <c r="Q247" s="234"/>
      <c r="R247" s="217" t="s">
        <v>26</v>
      </c>
      <c r="S247" s="250" t="s">
        <v>365</v>
      </c>
      <c r="T247" s="250"/>
      <c r="U247" s="250"/>
      <c r="V247" s="250"/>
      <c r="W247" s="250"/>
      <c r="X247" s="250"/>
      <c r="Y247" s="250"/>
      <c r="Z247" s="250"/>
      <c r="AA247" s="250"/>
      <c r="AB247" s="364"/>
      <c r="AC247" s="228"/>
      <c r="AE247" s="61" t="str">
        <f>+I248</f>
        <v>□</v>
      </c>
      <c r="AH247" s="78" t="str">
        <f>IF(AE247&amp;AE248&amp;AE249="■□□","◎無し",IF(AE247&amp;AE248&amp;AE249="□■□","●適合",IF(AE247&amp;AE248&amp;AE249="□□■","◆未達",IF(AE247&amp;AE248&amp;AE249="□□□","■未答","▼矛盾"))))</f>
        <v>■未答</v>
      </c>
      <c r="AI247" s="229"/>
      <c r="AL247" s="63" t="s">
        <v>92</v>
      </c>
      <c r="AM247" s="64" t="s">
        <v>93</v>
      </c>
      <c r="AN247" s="64" t="s">
        <v>94</v>
      </c>
      <c r="AO247" s="64" t="s">
        <v>95</v>
      </c>
      <c r="AP247" s="64" t="s">
        <v>96</v>
      </c>
      <c r="AQ247" s="64" t="s">
        <v>33</v>
      </c>
    </row>
    <row r="248" spans="2:43" ht="20.149999999999999" customHeight="1" thickBot="1" x14ac:dyDescent="0.25">
      <c r="B248" s="588"/>
      <c r="C248" s="589"/>
      <c r="D248" s="465"/>
      <c r="E248" s="466"/>
      <c r="F248" s="466"/>
      <c r="G248" s="466"/>
      <c r="H248" s="467"/>
      <c r="I248" s="248" t="s">
        <v>8</v>
      </c>
      <c r="J248" s="504" t="s">
        <v>250</v>
      </c>
      <c r="K248" s="63"/>
      <c r="L248" s="63"/>
      <c r="M248" s="598"/>
      <c r="N248" s="63"/>
      <c r="O248" s="63"/>
      <c r="P248" s="63"/>
      <c r="Q248" s="216"/>
      <c r="R248" s="217" t="s">
        <v>26</v>
      </c>
      <c r="S248" s="446" t="s">
        <v>366</v>
      </c>
      <c r="T248" s="446"/>
      <c r="U248" s="446"/>
      <c r="V248" s="446"/>
      <c r="W248" s="446"/>
      <c r="X248" s="446"/>
      <c r="Y248" s="446"/>
      <c r="Z248" s="446"/>
      <c r="AA248" s="446"/>
      <c r="AB248" s="447"/>
      <c r="AC248" s="228"/>
      <c r="AE248" s="1" t="str">
        <f>+I250</f>
        <v>□</v>
      </c>
      <c r="AL248" s="63"/>
      <c r="AM248" s="62" t="s">
        <v>3</v>
      </c>
      <c r="AN248" s="62" t="s">
        <v>4</v>
      </c>
      <c r="AO248" s="62" t="s">
        <v>5</v>
      </c>
      <c r="AP248" s="78" t="s">
        <v>34</v>
      </c>
      <c r="AQ248" s="78" t="s">
        <v>6</v>
      </c>
    </row>
    <row r="249" spans="2:43" ht="20.149999999999999" customHeight="1" thickBot="1" x14ac:dyDescent="0.25">
      <c r="B249" s="588"/>
      <c r="C249" s="589"/>
      <c r="D249" s="465"/>
      <c r="E249" s="466"/>
      <c r="F249" s="466"/>
      <c r="G249" s="466"/>
      <c r="H249" s="467"/>
      <c r="I249" s="299"/>
      <c r="J249" s="63"/>
      <c r="K249" s="63"/>
      <c r="L249" s="63"/>
      <c r="M249" s="63"/>
      <c r="N249" s="63"/>
      <c r="O249" s="63"/>
      <c r="P249" s="63"/>
      <c r="Q249" s="216"/>
      <c r="R249" s="223"/>
      <c r="S249" s="446"/>
      <c r="T249" s="446"/>
      <c r="U249" s="446"/>
      <c r="V249" s="446"/>
      <c r="W249" s="446"/>
      <c r="X249" s="446"/>
      <c r="Y249" s="446"/>
      <c r="Z249" s="446"/>
      <c r="AA249" s="446"/>
      <c r="AB249" s="447"/>
      <c r="AC249" s="228"/>
      <c r="AE249" s="1" t="str">
        <f>+I251</f>
        <v>□</v>
      </c>
    </row>
    <row r="250" spans="2:43" ht="26.15" customHeight="1" thickBot="1" x14ac:dyDescent="0.25">
      <c r="B250" s="588"/>
      <c r="C250" s="589"/>
      <c r="D250" s="263"/>
      <c r="E250" s="265" t="s">
        <v>367</v>
      </c>
      <c r="F250" s="392"/>
      <c r="G250" s="392"/>
      <c r="H250" s="566"/>
      <c r="I250" s="248" t="s">
        <v>26</v>
      </c>
      <c r="J250" s="63" t="s">
        <v>165</v>
      </c>
      <c r="K250" s="63"/>
      <c r="L250" s="63"/>
      <c r="M250" s="63"/>
      <c r="N250" s="63"/>
      <c r="O250" s="63"/>
      <c r="P250" s="63"/>
      <c r="Q250" s="216"/>
      <c r="R250" s="445" t="s">
        <v>255</v>
      </c>
      <c r="S250" s="446"/>
      <c r="T250" s="446"/>
      <c r="U250" s="446"/>
      <c r="V250" s="446"/>
      <c r="W250" s="446"/>
      <c r="X250" s="446"/>
      <c r="Y250" s="281"/>
      <c r="Z250" s="281"/>
      <c r="AA250" s="302" t="s">
        <v>99</v>
      </c>
      <c r="AB250" s="304"/>
      <c r="AC250" s="228"/>
      <c r="AH250" s="321" t="s">
        <v>256</v>
      </c>
      <c r="AJ250" s="78" t="str">
        <f>IF(Y250&gt;0,IF(Y250&lt;650,"腰1100",IF(Y250&gt;=1100,"基準なし","床1100")),"■未答")</f>
        <v>■未答</v>
      </c>
    </row>
    <row r="251" spans="2:43" ht="26.15" customHeight="1" thickBot="1" x14ac:dyDescent="0.25">
      <c r="B251" s="588"/>
      <c r="C251" s="589"/>
      <c r="D251" s="263"/>
      <c r="E251" s="265"/>
      <c r="F251" s="392"/>
      <c r="G251" s="392"/>
      <c r="H251" s="566"/>
      <c r="I251" s="248" t="s">
        <v>26</v>
      </c>
      <c r="J251" s="63" t="s">
        <v>258</v>
      </c>
      <c r="K251" s="63"/>
      <c r="L251" s="63"/>
      <c r="M251" s="63"/>
      <c r="N251" s="63"/>
      <c r="O251" s="63"/>
      <c r="P251" s="63"/>
      <c r="Q251" s="216"/>
      <c r="R251" s="445" t="s">
        <v>259</v>
      </c>
      <c r="S251" s="446"/>
      <c r="T251" s="446"/>
      <c r="U251" s="446"/>
      <c r="V251" s="446"/>
      <c r="W251" s="446"/>
      <c r="X251" s="446"/>
      <c r="Y251" s="281"/>
      <c r="Z251" s="281"/>
      <c r="AA251" s="302" t="s">
        <v>99</v>
      </c>
      <c r="AB251" s="304"/>
      <c r="AC251" s="228"/>
      <c r="AH251" s="321" t="s">
        <v>260</v>
      </c>
      <c r="AJ251" s="78" t="str">
        <f>IF(Y251&gt;0,IF(Y250&lt;650,IF(Y251&lt;1100,"◆未達","●適合"),IF(Y250&gt;=1100,"基準なし","◎不問")),"■未答")</f>
        <v>■未答</v>
      </c>
    </row>
    <row r="252" spans="2:43" ht="26.15" customHeight="1" thickBot="1" x14ac:dyDescent="0.25">
      <c r="B252" s="588"/>
      <c r="C252" s="589"/>
      <c r="D252" s="263"/>
      <c r="E252" s="265"/>
      <c r="F252" s="392"/>
      <c r="G252" s="392"/>
      <c r="H252" s="566"/>
      <c r="I252" s="63"/>
      <c r="J252" s="63"/>
      <c r="K252" s="63"/>
      <c r="L252" s="63"/>
      <c r="M252" s="63"/>
      <c r="N252" s="63"/>
      <c r="O252" s="63"/>
      <c r="P252" s="63"/>
      <c r="Q252" s="216"/>
      <c r="R252" s="388" t="s">
        <v>368</v>
      </c>
      <c r="S252" s="302"/>
      <c r="T252" s="302"/>
      <c r="U252" s="302"/>
      <c r="V252" s="302"/>
      <c r="W252" s="302"/>
      <c r="X252" s="302"/>
      <c r="Y252" s="281"/>
      <c r="Z252" s="281"/>
      <c r="AA252" s="302" t="s">
        <v>99</v>
      </c>
      <c r="AB252" s="304"/>
      <c r="AC252" s="228"/>
      <c r="AH252" s="321" t="s">
        <v>369</v>
      </c>
      <c r="AJ252" s="78" t="str">
        <f>IF(Y250&gt;0,IF(Y250&gt;=300,IF(Y250&lt;650,"◎不問",IF(Y250&lt;1100,IF(Y252&lt;1100,"◆未達","●適合"),"基準なし")),IF(Y252&lt;1100,"◆未達","●適合")),"■未答")</f>
        <v>■未答</v>
      </c>
    </row>
    <row r="253" spans="2:43" ht="26.15" customHeight="1" thickBot="1" x14ac:dyDescent="0.25">
      <c r="B253" s="588"/>
      <c r="C253" s="589"/>
      <c r="D253" s="263"/>
      <c r="E253" s="265" t="s">
        <v>370</v>
      </c>
      <c r="F253" s="392"/>
      <c r="G253" s="392"/>
      <c r="H253" s="566"/>
      <c r="I253" s="299"/>
      <c r="J253" s="300"/>
      <c r="K253" s="300"/>
      <c r="L253" s="63"/>
      <c r="M253" s="63"/>
      <c r="N253" s="63"/>
      <c r="O253" s="63"/>
      <c r="P253" s="63"/>
      <c r="Q253" s="216"/>
      <c r="R253" s="235"/>
      <c r="S253" s="224"/>
      <c r="T253" s="224"/>
      <c r="U253" s="224"/>
      <c r="V253" s="224"/>
      <c r="W253" s="224"/>
      <c r="X253" s="224"/>
      <c r="Y253" s="224"/>
      <c r="Z253" s="224"/>
      <c r="AA253" s="224"/>
      <c r="AB253" s="224"/>
      <c r="AC253" s="228"/>
    </row>
    <row r="254" spans="2:43" ht="26.15" customHeight="1" thickBot="1" x14ac:dyDescent="0.25">
      <c r="B254" s="588"/>
      <c r="C254" s="589"/>
      <c r="D254" s="263"/>
      <c r="E254" s="265"/>
      <c r="F254" s="392"/>
      <c r="G254" s="392"/>
      <c r="H254" s="566"/>
      <c r="I254" s="299"/>
      <c r="J254" s="300"/>
      <c r="K254" s="300"/>
      <c r="L254" s="63"/>
      <c r="M254" s="63"/>
      <c r="N254" s="63"/>
      <c r="O254" s="63"/>
      <c r="P254" s="63"/>
      <c r="Q254" s="216"/>
      <c r="R254" s="249" t="s">
        <v>285</v>
      </c>
      <c r="S254" s="250"/>
      <c r="T254" s="250"/>
      <c r="U254" s="250"/>
      <c r="V254" s="250"/>
      <c r="W254" s="250"/>
      <c r="X254" s="250"/>
      <c r="Y254" s="281"/>
      <c r="Z254" s="281"/>
      <c r="AA254" s="224" t="s">
        <v>99</v>
      </c>
      <c r="AB254" s="224"/>
      <c r="AC254" s="228"/>
      <c r="AH254" s="321" t="s">
        <v>286</v>
      </c>
      <c r="AJ254" s="78" t="str">
        <f>IF(Y254&gt;0,IF(Y254&gt;110,"◆未達","●適合"),"■未答")</f>
        <v>■未答</v>
      </c>
    </row>
    <row r="255" spans="2:43" ht="26.15" customHeight="1" thickBot="1" x14ac:dyDescent="0.25">
      <c r="B255" s="588"/>
      <c r="C255" s="589"/>
      <c r="D255" s="368"/>
      <c r="E255" s="370"/>
      <c r="F255" s="585"/>
      <c r="G255" s="585"/>
      <c r="H255" s="586"/>
      <c r="I255" s="383"/>
      <c r="J255" s="587"/>
      <c r="K255" s="587"/>
      <c r="L255" s="372"/>
      <c r="M255" s="372"/>
      <c r="N255" s="372"/>
      <c r="O255" s="372"/>
      <c r="P255" s="372"/>
      <c r="Q255" s="373"/>
      <c r="R255" s="375"/>
      <c r="S255" s="375"/>
      <c r="T255" s="375"/>
      <c r="U255" s="375"/>
      <c r="V255" s="375"/>
      <c r="W255" s="375"/>
      <c r="X255" s="375"/>
      <c r="Y255" s="375"/>
      <c r="Z255" s="375"/>
      <c r="AA255" s="375"/>
      <c r="AB255" s="375"/>
      <c r="AC255" s="376"/>
    </row>
    <row r="256" spans="2:43" ht="18" customHeight="1" x14ac:dyDescent="0.2">
      <c r="B256" s="599" t="s">
        <v>371</v>
      </c>
      <c r="C256" s="600"/>
      <c r="D256" s="600" t="s">
        <v>372</v>
      </c>
      <c r="E256" s="600"/>
      <c r="F256" s="600"/>
      <c r="G256" s="600"/>
      <c r="H256" s="601"/>
      <c r="I256" s="377" t="s">
        <v>8</v>
      </c>
      <c r="J256" s="515" t="s">
        <v>373</v>
      </c>
      <c r="K256" s="515"/>
      <c r="L256" s="515"/>
      <c r="M256" s="515"/>
      <c r="N256" s="515"/>
      <c r="O256" s="515"/>
      <c r="P256" s="515"/>
      <c r="Q256" s="516"/>
      <c r="R256" s="602" t="s">
        <v>374</v>
      </c>
      <c r="S256" s="603"/>
      <c r="T256" s="603"/>
      <c r="U256" s="603"/>
      <c r="V256" s="603"/>
      <c r="W256" s="603"/>
      <c r="X256" s="603"/>
      <c r="Y256" s="603"/>
      <c r="Z256" s="603"/>
      <c r="AA256" s="603"/>
      <c r="AB256" s="604"/>
      <c r="AC256" s="208"/>
      <c r="AE256" s="61" t="str">
        <f>+I256</f>
        <v>□</v>
      </c>
      <c r="AF256" s="6"/>
      <c r="AG256" s="6"/>
      <c r="AH256" s="78" t="str">
        <f>IF(AE256&amp;AE258&amp;AE259="■□□","◎無し",IF(AE256&amp;AE258&amp;AE259="□■□","●適合",IF(AE256&amp;AE258&amp;AE259="□□■","◆未達",IF(AE256&amp;AE258&amp;AE259="□□□","■未答","▼矛盾"))))</f>
        <v>■未答</v>
      </c>
      <c r="AI256" s="229"/>
      <c r="AJ256" s="15"/>
      <c r="AK256" s="15"/>
      <c r="AL256" s="63" t="s">
        <v>92</v>
      </c>
      <c r="AM256" s="64" t="s">
        <v>93</v>
      </c>
      <c r="AN256" s="64" t="s">
        <v>94</v>
      </c>
      <c r="AO256" s="64" t="s">
        <v>95</v>
      </c>
      <c r="AP256" s="64" t="s">
        <v>96</v>
      </c>
      <c r="AQ256" s="64" t="s">
        <v>33</v>
      </c>
    </row>
    <row r="257" spans="2:43" ht="18" customHeight="1" x14ac:dyDescent="0.2">
      <c r="B257" s="605"/>
      <c r="C257" s="440"/>
      <c r="D257" s="440"/>
      <c r="E257" s="440"/>
      <c r="F257" s="440"/>
      <c r="G257" s="440"/>
      <c r="H257" s="441"/>
      <c r="I257" s="606" t="s">
        <v>375</v>
      </c>
      <c r="J257" s="607"/>
      <c r="K257" s="607"/>
      <c r="L257" s="607"/>
      <c r="M257" s="607"/>
      <c r="N257" s="63"/>
      <c r="O257" s="63"/>
      <c r="P257" s="63"/>
      <c r="Q257" s="216"/>
      <c r="R257" s="223"/>
      <c r="S257" s="303"/>
      <c r="T257" s="303"/>
      <c r="U257" s="303"/>
      <c r="V257" s="303"/>
      <c r="W257" s="303"/>
      <c r="X257" s="303"/>
      <c r="Y257" s="303"/>
      <c r="Z257" s="303"/>
      <c r="AA257" s="303"/>
      <c r="AB257" s="448"/>
      <c r="AC257" s="220"/>
      <c r="AE257" s="6"/>
      <c r="AF257" s="6"/>
      <c r="AG257" s="6"/>
      <c r="AH257" s="229"/>
      <c r="AI257" s="229"/>
      <c r="AJ257" s="15"/>
      <c r="AK257" s="15"/>
      <c r="AL257" s="63"/>
      <c r="AM257" s="62" t="s">
        <v>3</v>
      </c>
      <c r="AN257" s="62" t="s">
        <v>4</v>
      </c>
      <c r="AO257" s="62" t="s">
        <v>5</v>
      </c>
      <c r="AP257" s="78" t="s">
        <v>34</v>
      </c>
      <c r="AQ257" s="78" t="s">
        <v>6</v>
      </c>
    </row>
    <row r="258" spans="2:43" ht="18" customHeight="1" x14ac:dyDescent="0.2">
      <c r="B258" s="605"/>
      <c r="C258" s="440"/>
      <c r="D258" s="440"/>
      <c r="E258" s="440"/>
      <c r="F258" s="440"/>
      <c r="G258" s="440"/>
      <c r="H258" s="441"/>
      <c r="I258" s="299"/>
      <c r="J258" s="248" t="s">
        <v>8</v>
      </c>
      <c r="K258" s="608" t="s">
        <v>376</v>
      </c>
      <c r="L258" s="608"/>
      <c r="M258" s="608"/>
      <c r="N258" s="608"/>
      <c r="O258" s="608"/>
      <c r="P258" s="608"/>
      <c r="Q258" s="609"/>
      <c r="R258" s="223"/>
      <c r="S258" s="248" t="s">
        <v>8</v>
      </c>
      <c r="T258" s="446" t="s">
        <v>377</v>
      </c>
      <c r="U258" s="446"/>
      <c r="V258" s="446"/>
      <c r="W258" s="446"/>
      <c r="X258" s="446"/>
      <c r="Y258" s="446"/>
      <c r="Z258" s="446"/>
      <c r="AA258" s="446"/>
      <c r="AB258" s="447"/>
      <c r="AC258" s="220"/>
      <c r="AE258" s="6" t="str">
        <f>+J258</f>
        <v>□</v>
      </c>
      <c r="AF258" s="6"/>
      <c r="AG258" s="6"/>
      <c r="AH258" s="15"/>
      <c r="AI258" s="15"/>
      <c r="AJ258" s="15"/>
      <c r="AK258" s="15"/>
      <c r="AL258" s="63"/>
      <c r="AM258" s="15"/>
      <c r="AN258" s="15"/>
      <c r="AO258" s="15"/>
      <c r="AP258" s="15"/>
      <c r="AQ258" s="610"/>
    </row>
    <row r="259" spans="2:43" ht="18" customHeight="1" x14ac:dyDescent="0.2">
      <c r="B259" s="605"/>
      <c r="C259" s="440"/>
      <c r="D259" s="440"/>
      <c r="E259" s="440"/>
      <c r="F259" s="440"/>
      <c r="G259" s="440"/>
      <c r="H259" s="441"/>
      <c r="I259" s="299"/>
      <c r="J259" s="248" t="s">
        <v>8</v>
      </c>
      <c r="K259" s="608" t="s">
        <v>27</v>
      </c>
      <c r="L259" s="608"/>
      <c r="M259" s="608"/>
      <c r="N259" s="608"/>
      <c r="O259" s="608"/>
      <c r="P259" s="608"/>
      <c r="Q259" s="609"/>
      <c r="R259" s="223"/>
      <c r="S259" s="248" t="s">
        <v>8</v>
      </c>
      <c r="T259" s="446" t="s">
        <v>378</v>
      </c>
      <c r="U259" s="446"/>
      <c r="V259" s="446"/>
      <c r="W259" s="446"/>
      <c r="X259" s="446"/>
      <c r="Y259" s="446"/>
      <c r="Z259" s="446"/>
      <c r="AA259" s="446"/>
      <c r="AB259" s="447"/>
      <c r="AC259" s="220"/>
      <c r="AE259" s="6" t="str">
        <f>+J259</f>
        <v>□</v>
      </c>
      <c r="AF259" s="6"/>
      <c r="AG259" s="6"/>
      <c r="AH259" s="229"/>
      <c r="AI259" s="229"/>
      <c r="AJ259" s="15"/>
      <c r="AK259" s="15"/>
      <c r="AL259" s="63"/>
      <c r="AM259" s="15"/>
      <c r="AN259" s="15"/>
      <c r="AO259" s="15"/>
      <c r="AP259" s="15"/>
      <c r="AQ259" s="15"/>
    </row>
    <row r="260" spans="2:43" ht="18" customHeight="1" x14ac:dyDescent="0.2">
      <c r="B260" s="605"/>
      <c r="C260" s="440"/>
      <c r="D260" s="440"/>
      <c r="E260" s="440"/>
      <c r="F260" s="440"/>
      <c r="G260" s="440"/>
      <c r="H260" s="441"/>
      <c r="I260" s="606" t="s">
        <v>379</v>
      </c>
      <c r="J260" s="607"/>
      <c r="K260" s="607"/>
      <c r="L260" s="607"/>
      <c r="M260" s="607"/>
      <c r="N260" s="63"/>
      <c r="O260" s="63"/>
      <c r="P260" s="63"/>
      <c r="Q260" s="216"/>
      <c r="R260" s="223"/>
      <c r="S260" s="284"/>
      <c r="T260" s="284"/>
      <c r="U260" s="284"/>
      <c r="V260" s="284"/>
      <c r="W260" s="284"/>
      <c r="X260" s="284"/>
      <c r="Y260" s="284"/>
      <c r="Z260" s="284"/>
      <c r="AA260" s="284"/>
      <c r="AB260" s="611"/>
      <c r="AC260" s="220"/>
      <c r="AE260" s="6"/>
      <c r="AF260" s="6"/>
      <c r="AG260" s="6"/>
      <c r="AH260" s="229"/>
      <c r="AI260" s="229"/>
      <c r="AJ260" s="15"/>
      <c r="AK260" s="15"/>
      <c r="AL260" s="63"/>
      <c r="AM260" s="612"/>
      <c r="AN260" s="612"/>
      <c r="AO260" s="612"/>
      <c r="AP260" s="612"/>
      <c r="AQ260" s="612"/>
    </row>
    <row r="261" spans="2:43" ht="18" customHeight="1" x14ac:dyDescent="0.2">
      <c r="B261" s="605"/>
      <c r="C261" s="440"/>
      <c r="D261" s="440"/>
      <c r="E261" s="440"/>
      <c r="F261" s="440"/>
      <c r="G261" s="440"/>
      <c r="H261" s="441"/>
      <c r="I261" s="299"/>
      <c r="J261" s="248" t="s">
        <v>8</v>
      </c>
      <c r="K261" s="226" t="s">
        <v>380</v>
      </c>
      <c r="L261" s="226"/>
      <c r="M261" s="226"/>
      <c r="N261" s="226"/>
      <c r="O261" s="226"/>
      <c r="P261" s="226"/>
      <c r="Q261" s="227"/>
      <c r="R261" s="613" t="s">
        <v>374</v>
      </c>
      <c r="S261" s="614"/>
      <c r="T261" s="614"/>
      <c r="U261" s="614"/>
      <c r="V261" s="614"/>
      <c r="W261" s="614"/>
      <c r="X261" s="614"/>
      <c r="Y261" s="614"/>
      <c r="Z261" s="614"/>
      <c r="AA261" s="614"/>
      <c r="AB261" s="615"/>
      <c r="AC261" s="220"/>
      <c r="AE261" s="61" t="str">
        <f>+J261</f>
        <v>□</v>
      </c>
      <c r="AF261" s="6"/>
      <c r="AG261" s="6"/>
      <c r="AH261" s="78" t="str">
        <f>IF(AE261&amp;AE262&amp;AE263="■□□","◎無し",IF(AE261&amp;AE262&amp;AE263="□■□","●適合",IF(AE261&amp;AE262&amp;AE263="□□■","◆未達",IF(AE261&amp;AE262&amp;AE263="□□□","■未答","▼矛盾"))))</f>
        <v>■未答</v>
      </c>
      <c r="AI261" s="229"/>
      <c r="AJ261" s="15"/>
      <c r="AK261" s="15"/>
      <c r="AL261" s="63" t="s">
        <v>92</v>
      </c>
      <c r="AM261" s="64" t="s">
        <v>93</v>
      </c>
      <c r="AN261" s="64" t="s">
        <v>94</v>
      </c>
      <c r="AO261" s="64" t="s">
        <v>95</v>
      </c>
      <c r="AP261" s="64" t="s">
        <v>96</v>
      </c>
      <c r="AQ261" s="64" t="s">
        <v>33</v>
      </c>
    </row>
    <row r="262" spans="2:43" ht="18" customHeight="1" x14ac:dyDescent="0.2">
      <c r="B262" s="605"/>
      <c r="C262" s="440"/>
      <c r="D262" s="440"/>
      <c r="E262" s="440"/>
      <c r="F262" s="440"/>
      <c r="G262" s="440"/>
      <c r="H262" s="441"/>
      <c r="I262" s="299"/>
      <c r="J262" s="299"/>
      <c r="K262" s="248" t="s">
        <v>8</v>
      </c>
      <c r="L262" s="226" t="s">
        <v>381</v>
      </c>
      <c r="M262" s="226"/>
      <c r="N262" s="226"/>
      <c r="O262" s="226"/>
      <c r="P262" s="226"/>
      <c r="Q262" s="227"/>
      <c r="R262" s="223"/>
      <c r="S262" s="299"/>
      <c r="T262" s="303"/>
      <c r="U262" s="303"/>
      <c r="V262" s="303"/>
      <c r="W262" s="303"/>
      <c r="X262" s="303"/>
      <c r="Y262" s="303"/>
      <c r="Z262" s="303"/>
      <c r="AA262" s="303"/>
      <c r="AB262" s="448"/>
      <c r="AC262" s="220"/>
      <c r="AE262" s="6" t="str">
        <f>+K262</f>
        <v>□</v>
      </c>
      <c r="AF262" s="6"/>
      <c r="AG262" s="6"/>
      <c r="AH262" s="15"/>
      <c r="AI262" s="15"/>
      <c r="AJ262" s="15"/>
      <c r="AK262" s="15"/>
      <c r="AL262" s="63"/>
      <c r="AM262" s="62" t="s">
        <v>3</v>
      </c>
      <c r="AN262" s="62" t="s">
        <v>4</v>
      </c>
      <c r="AO262" s="62" t="s">
        <v>5</v>
      </c>
      <c r="AP262" s="78" t="s">
        <v>34</v>
      </c>
      <c r="AQ262" s="616" t="s">
        <v>6</v>
      </c>
    </row>
    <row r="263" spans="2:43" ht="18" customHeight="1" thickBot="1" x14ac:dyDescent="0.25">
      <c r="B263" s="605"/>
      <c r="C263" s="440"/>
      <c r="D263" s="440"/>
      <c r="E263" s="440"/>
      <c r="F263" s="440"/>
      <c r="G263" s="440"/>
      <c r="H263" s="441"/>
      <c r="I263" s="299"/>
      <c r="J263" s="300"/>
      <c r="K263" s="248" t="s">
        <v>8</v>
      </c>
      <c r="L263" s="300" t="s">
        <v>27</v>
      </c>
      <c r="M263" s="300"/>
      <c r="N263" s="300"/>
      <c r="O263" s="300"/>
      <c r="P263" s="300"/>
      <c r="Q263" s="301"/>
      <c r="R263" s="223"/>
      <c r="S263" s="299"/>
      <c r="T263" s="303"/>
      <c r="U263" s="303"/>
      <c r="V263" s="303"/>
      <c r="W263" s="303"/>
      <c r="X263" s="303"/>
      <c r="Y263" s="303"/>
      <c r="Z263" s="303"/>
      <c r="AA263" s="303"/>
      <c r="AB263" s="448"/>
      <c r="AC263" s="220"/>
      <c r="AE263" s="6" t="str">
        <f>+K263</f>
        <v>□</v>
      </c>
      <c r="AF263" s="6"/>
      <c r="AG263" s="6"/>
      <c r="AH263" s="229"/>
      <c r="AI263" s="229"/>
      <c r="AJ263" s="15"/>
      <c r="AK263" s="15"/>
      <c r="AL263" s="63"/>
      <c r="AM263" s="617"/>
      <c r="AN263" s="617"/>
      <c r="AO263" s="617"/>
      <c r="AP263" s="617"/>
      <c r="AQ263" s="617"/>
    </row>
    <row r="264" spans="2:43" ht="18" customHeight="1" x14ac:dyDescent="0.2">
      <c r="B264" s="605"/>
      <c r="C264" s="440"/>
      <c r="D264" s="200" t="s">
        <v>382</v>
      </c>
      <c r="E264" s="201"/>
      <c r="F264" s="201"/>
      <c r="G264" s="201"/>
      <c r="H264" s="202"/>
      <c r="I264" s="377" t="s">
        <v>8</v>
      </c>
      <c r="J264" s="204" t="s">
        <v>383</v>
      </c>
      <c r="K264" s="410"/>
      <c r="L264" s="410"/>
      <c r="M264" s="410"/>
      <c r="N264" s="410"/>
      <c r="O264" s="410"/>
      <c r="P264" s="410"/>
      <c r="Q264" s="411"/>
      <c r="R264" s="412"/>
      <c r="S264" s="413"/>
      <c r="T264" s="413"/>
      <c r="U264" s="413"/>
      <c r="V264" s="413"/>
      <c r="W264" s="413"/>
      <c r="X264" s="413"/>
      <c r="Y264" s="413"/>
      <c r="Z264" s="413"/>
      <c r="AA264" s="413"/>
      <c r="AB264" s="413"/>
      <c r="AC264" s="414"/>
      <c r="AE264" s="61" t="str">
        <f>+I264</f>
        <v>□</v>
      </c>
      <c r="AH264" s="78" t="str">
        <f>IF(AE264&amp;AE265&amp;AE266="■□□","◎無し",IF(AE264&amp;AE265&amp;AE266="□■□","●適合",IF(AE264&amp;AE265&amp;AE266="□□■","◆未達",IF(AE264&amp;AE265&amp;AE266="□□□","■未答","▼矛盾"))))</f>
        <v>■未答</v>
      </c>
      <c r="AI264" s="229"/>
      <c r="AL264" s="63" t="s">
        <v>92</v>
      </c>
      <c r="AM264" s="64" t="s">
        <v>93</v>
      </c>
      <c r="AN264" s="64" t="s">
        <v>94</v>
      </c>
      <c r="AO264" s="64" t="s">
        <v>95</v>
      </c>
      <c r="AP264" s="64" t="s">
        <v>96</v>
      </c>
      <c r="AQ264" s="64" t="s">
        <v>33</v>
      </c>
    </row>
    <row r="265" spans="2:43" ht="18" customHeight="1" x14ac:dyDescent="0.2">
      <c r="B265" s="605"/>
      <c r="C265" s="440"/>
      <c r="D265" s="211"/>
      <c r="E265" s="212"/>
      <c r="F265" s="212"/>
      <c r="G265" s="212"/>
      <c r="H265" s="213"/>
      <c r="I265" s="419" t="s">
        <v>8</v>
      </c>
      <c r="J265" s="256" t="s">
        <v>25</v>
      </c>
      <c r="K265" s="256"/>
      <c r="L265" s="419" t="s">
        <v>26</v>
      </c>
      <c r="M265" s="256" t="s">
        <v>27</v>
      </c>
      <c r="N265" s="256"/>
      <c r="O265" s="256"/>
      <c r="P265" s="554"/>
      <c r="Q265" s="555"/>
      <c r="R265" s="420"/>
      <c r="S265" s="292"/>
      <c r="T265" s="292"/>
      <c r="U265" s="292"/>
      <c r="V265" s="292"/>
      <c r="W265" s="292"/>
      <c r="X265" s="292"/>
      <c r="Y265" s="292"/>
      <c r="Z265" s="292"/>
      <c r="AA265" s="292"/>
      <c r="AB265" s="292"/>
      <c r="AC265" s="421"/>
      <c r="AE265" s="1" t="str">
        <f>+I265</f>
        <v>□</v>
      </c>
      <c r="AL265" s="63"/>
      <c r="AM265" s="62" t="s">
        <v>3</v>
      </c>
      <c r="AN265" s="62" t="s">
        <v>4</v>
      </c>
      <c r="AO265" s="62" t="s">
        <v>5</v>
      </c>
      <c r="AP265" s="78" t="s">
        <v>34</v>
      </c>
      <c r="AQ265" s="78" t="s">
        <v>6</v>
      </c>
    </row>
    <row r="266" spans="2:43" ht="20.149999999999999" customHeight="1" x14ac:dyDescent="0.2">
      <c r="B266" s="605"/>
      <c r="C266" s="440"/>
      <c r="D266" s="263"/>
      <c r="E266" s="237" t="s">
        <v>384</v>
      </c>
      <c r="F266" s="238"/>
      <c r="G266" s="238"/>
      <c r="H266" s="239"/>
      <c r="I266" s="312"/>
      <c r="J266" s="312"/>
      <c r="K266" s="312"/>
      <c r="L266" s="312"/>
      <c r="M266" s="312"/>
      <c r="N266" s="558" t="s">
        <v>26</v>
      </c>
      <c r="O266" s="455" t="s">
        <v>310</v>
      </c>
      <c r="P266" s="455"/>
      <c r="Q266" s="456"/>
      <c r="R266" s="618" t="s">
        <v>385</v>
      </c>
      <c r="S266" s="590"/>
      <c r="T266" s="590"/>
      <c r="U266" s="590"/>
      <c r="V266" s="590"/>
      <c r="W266" s="590"/>
      <c r="X266" s="590"/>
      <c r="Y266" s="590"/>
      <c r="Z266" s="619"/>
      <c r="AA266" s="619"/>
      <c r="AB266" s="295" t="s">
        <v>99</v>
      </c>
      <c r="AC266" s="427"/>
      <c r="AE266" s="1" t="str">
        <f>+L265</f>
        <v>□</v>
      </c>
    </row>
    <row r="267" spans="2:43" ht="20.149999999999999" customHeight="1" x14ac:dyDescent="0.2">
      <c r="B267" s="605"/>
      <c r="C267" s="440"/>
      <c r="D267" s="263"/>
      <c r="E267" s="211"/>
      <c r="F267" s="212"/>
      <c r="G267" s="212"/>
      <c r="H267" s="213"/>
      <c r="I267" s="248" t="s">
        <v>26</v>
      </c>
      <c r="J267" s="226" t="s">
        <v>170</v>
      </c>
      <c r="K267" s="226"/>
      <c r="L267" s="226"/>
      <c r="M267" s="226"/>
      <c r="N267" s="226"/>
      <c r="O267" s="226"/>
      <c r="P267" s="226"/>
      <c r="Q267" s="227"/>
      <c r="R267" s="388"/>
      <c r="S267" s="302"/>
      <c r="T267" s="302"/>
      <c r="U267" s="302"/>
      <c r="V267" s="302"/>
      <c r="W267" s="302"/>
      <c r="X267" s="302"/>
      <c r="Y267" s="302"/>
      <c r="Z267" s="302"/>
      <c r="AA267" s="302"/>
      <c r="AB267" s="302"/>
      <c r="AC267" s="418"/>
      <c r="AE267" s="61" t="str">
        <f>+N266</f>
        <v>□</v>
      </c>
      <c r="AH267" s="78" t="str">
        <f>IF(AE267&amp;AE268&amp;AE269="■□□","◎無し",IF(AE267&amp;AE268&amp;AE269="□■□","●適合",IF(AE267&amp;AE268&amp;AE269="□□■","◆未達",IF(AE267&amp;AE268&amp;AE269="□□□","■未答","▼矛盾"))))</f>
        <v>■未答</v>
      </c>
      <c r="AI267" s="229"/>
      <c r="AJ267" s="62" t="str">
        <f>IF(Z266=0,"■未答",IF(Z266&lt;800,"◆未達","●範囲内"))</f>
        <v>■未答</v>
      </c>
      <c r="AL267" s="63" t="s">
        <v>92</v>
      </c>
      <c r="AM267" s="64" t="s">
        <v>93</v>
      </c>
      <c r="AN267" s="64" t="s">
        <v>94</v>
      </c>
      <c r="AO267" s="64" t="s">
        <v>95</v>
      </c>
      <c r="AP267" s="64" t="s">
        <v>96</v>
      </c>
      <c r="AQ267" s="64" t="s">
        <v>33</v>
      </c>
    </row>
    <row r="268" spans="2:43" ht="20.149999999999999" customHeight="1" x14ac:dyDescent="0.2">
      <c r="B268" s="605"/>
      <c r="C268" s="440"/>
      <c r="D268" s="263"/>
      <c r="E268" s="252"/>
      <c r="F268" s="253"/>
      <c r="G268" s="253"/>
      <c r="H268" s="254"/>
      <c r="I268" s="255" t="s">
        <v>26</v>
      </c>
      <c r="J268" s="256" t="s">
        <v>172</v>
      </c>
      <c r="K268" s="256"/>
      <c r="L268" s="256"/>
      <c r="M268" s="256"/>
      <c r="N268" s="256"/>
      <c r="O268" s="256"/>
      <c r="P268" s="256"/>
      <c r="Q268" s="257"/>
      <c r="R268" s="420"/>
      <c r="S268" s="292"/>
      <c r="T268" s="292"/>
      <c r="U268" s="292"/>
      <c r="V268" s="292"/>
      <c r="W268" s="292"/>
      <c r="X268" s="292"/>
      <c r="Y268" s="292"/>
      <c r="Z268" s="292"/>
      <c r="AA268" s="292"/>
      <c r="AB268" s="292"/>
      <c r="AC268" s="421"/>
      <c r="AE268" s="1" t="str">
        <f>+I267</f>
        <v>□</v>
      </c>
      <c r="AL268" s="63"/>
      <c r="AM268" s="62" t="s">
        <v>3</v>
      </c>
      <c r="AN268" s="62" t="s">
        <v>4</v>
      </c>
      <c r="AO268" s="62" t="s">
        <v>5</v>
      </c>
      <c r="AP268" s="78" t="s">
        <v>34</v>
      </c>
      <c r="AQ268" s="78" t="s">
        <v>6</v>
      </c>
    </row>
    <row r="269" spans="2:43" ht="20.149999999999999" customHeight="1" x14ac:dyDescent="0.2">
      <c r="B269" s="605"/>
      <c r="C269" s="440"/>
      <c r="D269" s="263"/>
      <c r="E269" s="237" t="s">
        <v>386</v>
      </c>
      <c r="F269" s="238"/>
      <c r="G269" s="238"/>
      <c r="H269" s="239"/>
      <c r="I269" s="312"/>
      <c r="J269" s="312"/>
      <c r="K269" s="312"/>
      <c r="L269" s="312"/>
      <c r="M269" s="312"/>
      <c r="N269" s="558" t="s">
        <v>26</v>
      </c>
      <c r="O269" s="455" t="s">
        <v>310</v>
      </c>
      <c r="P269" s="455"/>
      <c r="Q269" s="456"/>
      <c r="R269" s="618" t="s">
        <v>387</v>
      </c>
      <c r="S269" s="590"/>
      <c r="T269" s="590"/>
      <c r="U269" s="590"/>
      <c r="V269" s="590"/>
      <c r="W269" s="590"/>
      <c r="X269" s="590"/>
      <c r="Y269" s="590"/>
      <c r="Z269" s="619"/>
      <c r="AA269" s="619"/>
      <c r="AB269" s="295" t="s">
        <v>99</v>
      </c>
      <c r="AC269" s="427"/>
      <c r="AE269" s="1" t="str">
        <f>+I268</f>
        <v>□</v>
      </c>
    </row>
    <row r="270" spans="2:43" ht="20.149999999999999" customHeight="1" x14ac:dyDescent="0.2">
      <c r="B270" s="605"/>
      <c r="C270" s="440"/>
      <c r="D270" s="263"/>
      <c r="E270" s="211"/>
      <c r="F270" s="212"/>
      <c r="G270" s="212"/>
      <c r="H270" s="213"/>
      <c r="I270" s="248" t="s">
        <v>26</v>
      </c>
      <c r="J270" s="226" t="s">
        <v>170</v>
      </c>
      <c r="K270" s="226"/>
      <c r="L270" s="226"/>
      <c r="M270" s="226"/>
      <c r="N270" s="226"/>
      <c r="O270" s="226"/>
      <c r="P270" s="226"/>
      <c r="Q270" s="227"/>
      <c r="R270" s="388"/>
      <c r="S270" s="302"/>
      <c r="T270" s="302"/>
      <c r="U270" s="302"/>
      <c r="V270" s="302"/>
      <c r="W270" s="302"/>
      <c r="X270" s="302"/>
      <c r="Y270" s="302"/>
      <c r="Z270" s="302"/>
      <c r="AA270" s="302"/>
      <c r="AB270" s="302"/>
      <c r="AC270" s="418"/>
      <c r="AE270" s="61" t="str">
        <f>+N269</f>
        <v>□</v>
      </c>
      <c r="AH270" s="78" t="str">
        <f>IF(AE270&amp;AE271&amp;AE272="■□□","◎無し",IF(AE270&amp;AE271&amp;AE272="□■□","●適合",IF(AE270&amp;AE271&amp;AE272="□□■","◆未達",IF(AE270&amp;AE271&amp;AE272="□□□","■未答","▼矛盾"))))</f>
        <v>■未答</v>
      </c>
      <c r="AI270" s="229"/>
      <c r="AJ270" s="62" t="str">
        <f>IF(Z269=0,"■未答",IF(Z269&lt;1500,"◆未達","●範囲内"))</f>
        <v>■未答</v>
      </c>
      <c r="AL270" s="63" t="s">
        <v>92</v>
      </c>
      <c r="AM270" s="64" t="s">
        <v>93</v>
      </c>
      <c r="AN270" s="64" t="s">
        <v>94</v>
      </c>
      <c r="AO270" s="64" t="s">
        <v>95</v>
      </c>
      <c r="AP270" s="64" t="s">
        <v>96</v>
      </c>
      <c r="AQ270" s="64" t="s">
        <v>33</v>
      </c>
    </row>
    <row r="271" spans="2:43" ht="20.149999999999999" customHeight="1" x14ac:dyDescent="0.2">
      <c r="B271" s="605"/>
      <c r="C271" s="440"/>
      <c r="D271" s="286"/>
      <c r="E271" s="252"/>
      <c r="F271" s="253"/>
      <c r="G271" s="253"/>
      <c r="H271" s="254"/>
      <c r="I271" s="255" t="s">
        <v>26</v>
      </c>
      <c r="J271" s="256" t="s">
        <v>172</v>
      </c>
      <c r="K271" s="256"/>
      <c r="L271" s="256"/>
      <c r="M271" s="256"/>
      <c r="N271" s="256"/>
      <c r="O271" s="256"/>
      <c r="P271" s="256"/>
      <c r="Q271" s="257"/>
      <c r="R271" s="420"/>
      <c r="S271" s="292"/>
      <c r="T271" s="292"/>
      <c r="U271" s="292"/>
      <c r="V271" s="292"/>
      <c r="W271" s="292"/>
      <c r="X271" s="292"/>
      <c r="Y271" s="292"/>
      <c r="Z271" s="292"/>
      <c r="AA271" s="292"/>
      <c r="AB271" s="292"/>
      <c r="AC271" s="421"/>
      <c r="AE271" s="1" t="str">
        <f>+I270</f>
        <v>□</v>
      </c>
      <c r="AL271" s="63"/>
      <c r="AM271" s="62" t="s">
        <v>3</v>
      </c>
      <c r="AN271" s="62" t="s">
        <v>4</v>
      </c>
      <c r="AO271" s="62" t="s">
        <v>5</v>
      </c>
      <c r="AP271" s="78" t="s">
        <v>34</v>
      </c>
      <c r="AQ271" s="78" t="s">
        <v>6</v>
      </c>
    </row>
    <row r="272" spans="2:43" ht="20.149999999999999" customHeight="1" x14ac:dyDescent="0.2">
      <c r="B272" s="605"/>
      <c r="C272" s="440"/>
      <c r="D272" s="237" t="s">
        <v>388</v>
      </c>
      <c r="E272" s="238"/>
      <c r="F272" s="238"/>
      <c r="G272" s="238"/>
      <c r="H272" s="239"/>
      <c r="I272" s="556"/>
      <c r="J272" s="557"/>
      <c r="K272" s="557"/>
      <c r="L272" s="556"/>
      <c r="M272" s="557"/>
      <c r="N272" s="558" t="s">
        <v>26</v>
      </c>
      <c r="O272" s="455" t="s">
        <v>310</v>
      </c>
      <c r="P272" s="455"/>
      <c r="Q272" s="456"/>
      <c r="R272" s="294"/>
      <c r="S272" s="295"/>
      <c r="T272" s="295"/>
      <c r="U272" s="295"/>
      <c r="V272" s="295"/>
      <c r="W272" s="295"/>
      <c r="X272" s="295"/>
      <c r="Y272" s="295"/>
      <c r="Z272" s="295"/>
      <c r="AA272" s="295"/>
      <c r="AB272" s="295"/>
      <c r="AC272" s="246"/>
      <c r="AE272" s="1" t="str">
        <f>+I271</f>
        <v>□</v>
      </c>
    </row>
    <row r="273" spans="2:61" ht="20.149999999999999" customHeight="1" x14ac:dyDescent="0.2">
      <c r="B273" s="605"/>
      <c r="C273" s="440"/>
      <c r="D273" s="211"/>
      <c r="E273" s="212"/>
      <c r="F273" s="212"/>
      <c r="G273" s="212"/>
      <c r="H273" s="213"/>
      <c r="I273" s="417" t="s">
        <v>8</v>
      </c>
      <c r="J273" s="226" t="s">
        <v>311</v>
      </c>
      <c r="K273" s="226"/>
      <c r="L273" s="226"/>
      <c r="M273" s="226"/>
      <c r="N273" s="226"/>
      <c r="O273" s="226"/>
      <c r="P273" s="226"/>
      <c r="Q273" s="227"/>
      <c r="R273" s="388"/>
      <c r="S273" s="302"/>
      <c r="T273" s="302"/>
      <c r="U273" s="302"/>
      <c r="V273" s="302"/>
      <c r="W273" s="302"/>
      <c r="X273" s="302"/>
      <c r="Y273" s="302"/>
      <c r="Z273" s="302"/>
      <c r="AA273" s="302"/>
      <c r="AB273" s="302"/>
      <c r="AC273" s="228"/>
      <c r="AE273" s="61" t="str">
        <f>+N272</f>
        <v>□</v>
      </c>
      <c r="AH273" s="78" t="str">
        <f>IF(AE273&amp;AE274&amp;AE275="■□□","◎無し",IF(AE273&amp;AE274&amp;AE275="□■□","●適合",IF(AE273&amp;AE274&amp;AE275="□□■","◆未達",IF(AE273&amp;AE274&amp;AE275="□□□","■未答","▼矛盾"))))</f>
        <v>■未答</v>
      </c>
      <c r="AI273" s="229"/>
      <c r="AL273" s="63" t="s">
        <v>92</v>
      </c>
      <c r="AM273" s="64" t="s">
        <v>93</v>
      </c>
      <c r="AN273" s="64" t="s">
        <v>94</v>
      </c>
      <c r="AO273" s="64" t="s">
        <v>95</v>
      </c>
      <c r="AP273" s="64" t="s">
        <v>96</v>
      </c>
      <c r="AQ273" s="64" t="s">
        <v>33</v>
      </c>
    </row>
    <row r="274" spans="2:61" ht="20.149999999999999" customHeight="1" x14ac:dyDescent="0.2">
      <c r="B274" s="620"/>
      <c r="C274" s="451"/>
      <c r="D274" s="252"/>
      <c r="E274" s="253"/>
      <c r="F274" s="253"/>
      <c r="G274" s="253"/>
      <c r="H274" s="254"/>
      <c r="I274" s="419" t="s">
        <v>8</v>
      </c>
      <c r="J274" s="256" t="s">
        <v>312</v>
      </c>
      <c r="K274" s="256"/>
      <c r="L274" s="256"/>
      <c r="M274" s="256"/>
      <c r="N274" s="256"/>
      <c r="O274" s="256"/>
      <c r="P274" s="256"/>
      <c r="Q274" s="257"/>
      <c r="R274" s="420"/>
      <c r="S274" s="292"/>
      <c r="T274" s="292"/>
      <c r="U274" s="292"/>
      <c r="V274" s="292"/>
      <c r="W274" s="292"/>
      <c r="X274" s="292"/>
      <c r="Y274" s="292"/>
      <c r="Z274" s="292"/>
      <c r="AA274" s="292"/>
      <c r="AB274" s="292"/>
      <c r="AC274" s="262"/>
      <c r="AE274" s="1" t="str">
        <f>+I273</f>
        <v>□</v>
      </c>
      <c r="AL274" s="63"/>
      <c r="AM274" s="62" t="s">
        <v>3</v>
      </c>
      <c r="AN274" s="62" t="s">
        <v>4</v>
      </c>
      <c r="AO274" s="62" t="s">
        <v>5</v>
      </c>
      <c r="AP274" s="78" t="s">
        <v>34</v>
      </c>
      <c r="AQ274" s="78" t="s">
        <v>6</v>
      </c>
    </row>
    <row r="275" spans="2:61" ht="20.149999999999999" customHeight="1" x14ac:dyDescent="0.2">
      <c r="B275" s="621" t="s">
        <v>371</v>
      </c>
      <c r="C275" s="622"/>
      <c r="D275" s="237" t="s">
        <v>389</v>
      </c>
      <c r="E275" s="238"/>
      <c r="F275" s="238"/>
      <c r="G275" s="238"/>
      <c r="H275" s="239"/>
      <c r="I275" s="556"/>
      <c r="J275" s="557"/>
      <c r="K275" s="557"/>
      <c r="L275" s="556"/>
      <c r="M275" s="557"/>
      <c r="N275" s="558" t="s">
        <v>26</v>
      </c>
      <c r="O275" s="455" t="s">
        <v>390</v>
      </c>
      <c r="P275" s="455"/>
      <c r="Q275" s="456"/>
      <c r="R275" s="559" t="s">
        <v>26</v>
      </c>
      <c r="S275" s="545" t="s">
        <v>391</v>
      </c>
      <c r="T275" s="545"/>
      <c r="U275" s="545"/>
      <c r="V275" s="545"/>
      <c r="W275" s="545"/>
      <c r="X275" s="545"/>
      <c r="Y275" s="545"/>
      <c r="Z275" s="545"/>
      <c r="AA275" s="545"/>
      <c r="AB275" s="560"/>
      <c r="AC275" s="246"/>
      <c r="AE275" s="1" t="str">
        <f>+I274</f>
        <v>□</v>
      </c>
    </row>
    <row r="276" spans="2:61" ht="20.149999999999999" customHeight="1" x14ac:dyDescent="0.2">
      <c r="B276" s="623"/>
      <c r="C276" s="622"/>
      <c r="D276" s="211"/>
      <c r="E276" s="212"/>
      <c r="F276" s="212"/>
      <c r="G276" s="212"/>
      <c r="H276" s="213"/>
      <c r="I276" s="417" t="s">
        <v>8</v>
      </c>
      <c r="J276" s="226" t="s">
        <v>315</v>
      </c>
      <c r="K276" s="226"/>
      <c r="L276" s="226"/>
      <c r="M276" s="226"/>
      <c r="N276" s="226"/>
      <c r="O276" s="226"/>
      <c r="P276" s="226"/>
      <c r="Q276" s="227"/>
      <c r="R276" s="217" t="s">
        <v>26</v>
      </c>
      <c r="S276" s="250" t="s">
        <v>392</v>
      </c>
      <c r="T276" s="250"/>
      <c r="U276" s="250"/>
      <c r="V276" s="250"/>
      <c r="W276" s="250"/>
      <c r="X276" s="250"/>
      <c r="Y276" s="250"/>
      <c r="Z276" s="250"/>
      <c r="AA276" s="250"/>
      <c r="AB276" s="364"/>
      <c r="AC276" s="228"/>
      <c r="AE276" s="61" t="str">
        <f>+N275</f>
        <v>□</v>
      </c>
      <c r="AH276" s="78" t="str">
        <f>IF(AE276&amp;AE277&amp;AE278="■□□","◎無し",IF(AE276&amp;AE277&amp;AE278="□■□","●適合",IF(AE276&amp;AE277&amp;AE278="□□■","◆未達",IF(AE276&amp;AE277&amp;AE278="□□□","■未答","▼矛盾"))))</f>
        <v>■未答</v>
      </c>
      <c r="AI276" s="229"/>
      <c r="AL276" s="63" t="s">
        <v>92</v>
      </c>
      <c r="AM276" s="64" t="s">
        <v>93</v>
      </c>
      <c r="AN276" s="64" t="s">
        <v>94</v>
      </c>
      <c r="AO276" s="64" t="s">
        <v>95</v>
      </c>
      <c r="AP276" s="64" t="s">
        <v>96</v>
      </c>
      <c r="AQ276" s="64" t="s">
        <v>33</v>
      </c>
    </row>
    <row r="277" spans="2:61" ht="20.149999999999999" customHeight="1" x14ac:dyDescent="0.2">
      <c r="B277" s="623"/>
      <c r="C277" s="622"/>
      <c r="D277" s="211"/>
      <c r="E277" s="212"/>
      <c r="F277" s="212"/>
      <c r="G277" s="212"/>
      <c r="H277" s="213"/>
      <c r="I277" s="419" t="s">
        <v>8</v>
      </c>
      <c r="J277" s="256" t="s">
        <v>317</v>
      </c>
      <c r="K277" s="256"/>
      <c r="L277" s="256"/>
      <c r="M277" s="256"/>
      <c r="N277" s="256"/>
      <c r="O277" s="256"/>
      <c r="P277" s="256"/>
      <c r="Q277" s="257"/>
      <c r="R277" s="420"/>
      <c r="S277" s="292"/>
      <c r="T277" s="292"/>
      <c r="U277" s="292"/>
      <c r="V277" s="292"/>
      <c r="W277" s="292"/>
      <c r="X277" s="292"/>
      <c r="Y277" s="292"/>
      <c r="Z277" s="292"/>
      <c r="AA277" s="292"/>
      <c r="AB277" s="293"/>
      <c r="AC277" s="262"/>
      <c r="AE277" s="1" t="str">
        <f>+I276</f>
        <v>□</v>
      </c>
      <c r="AL277" s="63"/>
      <c r="AM277" s="62" t="s">
        <v>3</v>
      </c>
      <c r="AN277" s="62" t="s">
        <v>4</v>
      </c>
      <c r="AO277" s="62" t="s">
        <v>5</v>
      </c>
      <c r="AP277" s="78" t="s">
        <v>34</v>
      </c>
      <c r="AQ277" s="78" t="s">
        <v>6</v>
      </c>
    </row>
    <row r="278" spans="2:61" ht="20.149999999999999" customHeight="1" x14ac:dyDescent="0.2">
      <c r="B278" s="623"/>
      <c r="C278" s="622"/>
      <c r="D278" s="263"/>
      <c r="E278" s="237" t="s">
        <v>393</v>
      </c>
      <c r="F278" s="238"/>
      <c r="G278" s="238"/>
      <c r="H278" s="239"/>
      <c r="I278" s="312"/>
      <c r="J278" s="312"/>
      <c r="K278" s="312"/>
      <c r="L278" s="312"/>
      <c r="M278" s="312"/>
      <c r="N278" s="556"/>
      <c r="O278" s="557"/>
      <c r="P278" s="557"/>
      <c r="Q278" s="561"/>
      <c r="R278" s="294"/>
      <c r="S278" s="295"/>
      <c r="T278" s="562"/>
      <c r="U278" s="295"/>
      <c r="V278" s="295"/>
      <c r="W278" s="295"/>
      <c r="X278" s="563"/>
      <c r="Y278" s="563"/>
      <c r="Z278" s="563"/>
      <c r="AA278" s="295"/>
      <c r="AB278" s="277" t="s">
        <v>91</v>
      </c>
      <c r="AC278" s="246"/>
      <c r="AE278" s="1" t="str">
        <f>+I277</f>
        <v>□</v>
      </c>
    </row>
    <row r="279" spans="2:61" ht="20.149999999999999" customHeight="1" x14ac:dyDescent="0.2">
      <c r="B279" s="623"/>
      <c r="C279" s="622"/>
      <c r="D279" s="263"/>
      <c r="E279" s="211"/>
      <c r="F279" s="212"/>
      <c r="G279" s="212"/>
      <c r="H279" s="213"/>
      <c r="I279" s="300"/>
      <c r="J279" s="300"/>
      <c r="K279" s="300"/>
      <c r="L279" s="300"/>
      <c r="M279" s="300"/>
      <c r="N279" s="417" t="s">
        <v>26</v>
      </c>
      <c r="O279" s="226" t="s">
        <v>310</v>
      </c>
      <c r="P279" s="226"/>
      <c r="Q279" s="227"/>
      <c r="R279" s="388"/>
      <c r="S279" s="302"/>
      <c r="T279" s="564" t="s">
        <v>319</v>
      </c>
      <c r="U279" s="564"/>
      <c r="V279" s="564"/>
      <c r="W279" s="564"/>
      <c r="X279" s="281"/>
      <c r="Y279" s="281"/>
      <c r="Z279" s="281"/>
      <c r="AA279" s="302" t="s">
        <v>99</v>
      </c>
      <c r="AB279" s="304"/>
      <c r="AC279" s="228"/>
      <c r="AE279" s="61" t="str">
        <f>+N279</f>
        <v>□</v>
      </c>
      <c r="AH279" s="78" t="str">
        <f>IF(AE279&amp;AE280&amp;AE281="■□□","◎無し",IF(AE279&amp;AE280&amp;AE281="□■□","●適合",IF(AE279&amp;AE280&amp;AE281="□□■","◆未達",IF(AE279&amp;AE280&amp;AE281="□□□","■未答","▼矛盾"))))</f>
        <v>■未答</v>
      </c>
      <c r="AI279" s="229"/>
      <c r="AL279" s="63" t="s">
        <v>92</v>
      </c>
      <c r="AM279" s="64" t="s">
        <v>93</v>
      </c>
      <c r="AN279" s="64" t="s">
        <v>94</v>
      </c>
      <c r="AO279" s="64" t="s">
        <v>95</v>
      </c>
      <c r="AP279" s="64" t="s">
        <v>96</v>
      </c>
      <c r="AQ279" s="64" t="s">
        <v>33</v>
      </c>
    </row>
    <row r="280" spans="2:61" ht="20.149999999999999" customHeight="1" x14ac:dyDescent="0.2">
      <c r="B280" s="623"/>
      <c r="C280" s="622"/>
      <c r="D280" s="263"/>
      <c r="E280" s="211"/>
      <c r="F280" s="212"/>
      <c r="G280" s="212"/>
      <c r="H280" s="213"/>
      <c r="I280" s="248" t="s">
        <v>26</v>
      </c>
      <c r="J280" s="226" t="s">
        <v>172</v>
      </c>
      <c r="K280" s="226"/>
      <c r="L280" s="226"/>
      <c r="M280" s="226"/>
      <c r="N280" s="226"/>
      <c r="O280" s="226"/>
      <c r="P280" s="226"/>
      <c r="Q280" s="227"/>
      <c r="R280" s="217" t="s">
        <v>26</v>
      </c>
      <c r="S280" s="250" t="s">
        <v>394</v>
      </c>
      <c r="T280" s="250"/>
      <c r="U280" s="250"/>
      <c r="V280" s="250"/>
      <c r="W280" s="250"/>
      <c r="X280" s="250"/>
      <c r="Y280" s="250"/>
      <c r="Z280" s="250"/>
      <c r="AA280" s="250"/>
      <c r="AB280" s="364"/>
      <c r="AC280" s="228"/>
      <c r="AE280" s="1" t="str">
        <f>+I280</f>
        <v>□</v>
      </c>
      <c r="AH280" s="321" t="s">
        <v>178</v>
      </c>
      <c r="AJ280" s="565" t="str">
        <f>IF(X279&gt;0,IF(X279&gt;80,"場合分け",8),"(未答)")</f>
        <v>(未答)</v>
      </c>
      <c r="AL280" s="63"/>
      <c r="AM280" s="62" t="s">
        <v>3</v>
      </c>
      <c r="AN280" s="62" t="s">
        <v>4</v>
      </c>
      <c r="AO280" s="62" t="s">
        <v>5</v>
      </c>
      <c r="AP280" s="78" t="s">
        <v>34</v>
      </c>
      <c r="AQ280" s="78" t="s">
        <v>6</v>
      </c>
    </row>
    <row r="281" spans="2:61" ht="20.149999999999999" customHeight="1" x14ac:dyDescent="0.2">
      <c r="B281" s="623"/>
      <c r="C281" s="622"/>
      <c r="D281" s="263"/>
      <c r="E281" s="211"/>
      <c r="F281" s="212"/>
      <c r="G281" s="212"/>
      <c r="H281" s="213"/>
      <c r="I281" s="248" t="s">
        <v>26</v>
      </c>
      <c r="J281" s="226" t="s">
        <v>170</v>
      </c>
      <c r="K281" s="226"/>
      <c r="L281" s="226"/>
      <c r="M281" s="226"/>
      <c r="N281" s="226"/>
      <c r="O281" s="226"/>
      <c r="P281" s="226"/>
      <c r="Q281" s="227"/>
      <c r="R281" s="217" t="s">
        <v>26</v>
      </c>
      <c r="S281" s="250" t="s">
        <v>320</v>
      </c>
      <c r="T281" s="250"/>
      <c r="U281" s="250"/>
      <c r="V281" s="250"/>
      <c r="W281" s="250"/>
      <c r="X281" s="250"/>
      <c r="Y281" s="250"/>
      <c r="Z281" s="250"/>
      <c r="AA281" s="250"/>
      <c r="AB281" s="364"/>
      <c r="AC281" s="228"/>
      <c r="AE281" s="1" t="str">
        <f>+I281</f>
        <v>□</v>
      </c>
      <c r="AH281" s="321" t="s">
        <v>322</v>
      </c>
      <c r="AJ281" s="78" t="str">
        <f>IF(Z282&gt;0,IF(Z282&lt;AJ280,"◆未達","●適合"),"■未答")</f>
        <v>■未答</v>
      </c>
    </row>
    <row r="282" spans="2:61" ht="20.149999999999999" customHeight="1" x14ac:dyDescent="0.2">
      <c r="B282" s="623"/>
      <c r="C282" s="622"/>
      <c r="D282" s="263"/>
      <c r="E282" s="211"/>
      <c r="F282" s="212"/>
      <c r="G282" s="212"/>
      <c r="H282" s="213"/>
      <c r="I282" s="300"/>
      <c r="J282" s="300"/>
      <c r="K282" s="300"/>
      <c r="L282" s="300"/>
      <c r="M282" s="300"/>
      <c r="N282" s="300"/>
      <c r="O282" s="300"/>
      <c r="P282" s="300"/>
      <c r="Q282" s="301"/>
      <c r="R282" s="388"/>
      <c r="S282" s="443" t="s">
        <v>323</v>
      </c>
      <c r="T282" s="443"/>
      <c r="U282" s="443"/>
      <c r="V282" s="443"/>
      <c r="W282" s="443"/>
      <c r="X282" s="443"/>
      <c r="Y282" s="302" t="s">
        <v>225</v>
      </c>
      <c r="Z282" s="281"/>
      <c r="AA282" s="281"/>
      <c r="AB282" s="304"/>
      <c r="AC282" s="228"/>
      <c r="AH282" s="321" t="s">
        <v>395</v>
      </c>
      <c r="AJ282" s="78" t="str">
        <f>IF(Y283&gt;0,IF(Y283&lt;1200,"◆未達","●適合"),"■未答")</f>
        <v>■未答</v>
      </c>
    </row>
    <row r="283" spans="2:61" ht="20.149999999999999" customHeight="1" x14ac:dyDescent="0.2">
      <c r="B283" s="623"/>
      <c r="C283" s="622"/>
      <c r="D283" s="263"/>
      <c r="E283" s="211"/>
      <c r="F283" s="212"/>
      <c r="G283" s="212"/>
      <c r="H283" s="213"/>
      <c r="I283" s="300"/>
      <c r="J283" s="300"/>
      <c r="K283" s="300"/>
      <c r="L283" s="300"/>
      <c r="M283" s="300"/>
      <c r="N283" s="300"/>
      <c r="O283" s="300"/>
      <c r="P283" s="300"/>
      <c r="Q283" s="301"/>
      <c r="R283" s="388"/>
      <c r="S283" s="443" t="s">
        <v>396</v>
      </c>
      <c r="T283" s="443"/>
      <c r="U283" s="443"/>
      <c r="V283" s="443"/>
      <c r="W283" s="443"/>
      <c r="X283" s="443"/>
      <c r="Y283" s="298"/>
      <c r="Z283" s="298"/>
      <c r="AA283" s="436" t="s">
        <v>99</v>
      </c>
      <c r="AB283" s="304"/>
      <c r="AC283" s="228"/>
      <c r="AH283" s="321"/>
      <c r="AJ283" s="321"/>
    </row>
    <row r="284" spans="2:61" ht="20.149999999999999" customHeight="1" x14ac:dyDescent="0.2">
      <c r="B284" s="623"/>
      <c r="C284" s="622"/>
      <c r="D284" s="263"/>
      <c r="E284" s="211"/>
      <c r="F284" s="212"/>
      <c r="G284" s="212"/>
      <c r="H284" s="213"/>
      <c r="I284" s="307"/>
      <c r="J284" s="307"/>
      <c r="K284" s="307"/>
      <c r="L284" s="307"/>
      <c r="M284" s="307"/>
      <c r="N284" s="307"/>
      <c r="O284" s="307"/>
      <c r="P284" s="307"/>
      <c r="Q284" s="308"/>
      <c r="R284" s="420"/>
      <c r="S284" s="292"/>
      <c r="T284" s="292"/>
      <c r="U284" s="292"/>
      <c r="V284" s="292"/>
      <c r="W284" s="292"/>
      <c r="X284" s="291"/>
      <c r="Y284" s="290"/>
      <c r="Z284" s="290"/>
      <c r="AA284" s="572"/>
      <c r="AB284" s="293"/>
      <c r="AC284" s="262"/>
      <c r="AH284" s="321"/>
      <c r="AJ284" s="321"/>
    </row>
    <row r="285" spans="2:61" ht="20.149999999999999" customHeight="1" x14ac:dyDescent="0.2">
      <c r="B285" s="623"/>
      <c r="C285" s="622"/>
      <c r="D285" s="263"/>
      <c r="E285" s="460" t="s">
        <v>397</v>
      </c>
      <c r="F285" s="461"/>
      <c r="G285" s="461"/>
      <c r="H285" s="462"/>
      <c r="I285" s="574"/>
      <c r="J285" s="569"/>
      <c r="K285" s="569"/>
      <c r="L285" s="574"/>
      <c r="M285" s="569"/>
      <c r="N285" s="417" t="s">
        <v>26</v>
      </c>
      <c r="O285" s="455" t="s">
        <v>310</v>
      </c>
      <c r="P285" s="455"/>
      <c r="Q285" s="456"/>
      <c r="R285" s="573"/>
      <c r="S285" s="315"/>
      <c r="T285" s="315"/>
      <c r="U285" s="315"/>
      <c r="V285" s="315"/>
      <c r="W285" s="315"/>
      <c r="X285" s="563"/>
      <c r="Y285" s="563"/>
      <c r="Z285" s="563"/>
      <c r="AA285" s="295"/>
      <c r="AB285" s="277" t="s">
        <v>91</v>
      </c>
      <c r="AC285" s="427"/>
      <c r="AE285" s="61" t="str">
        <f>+N285</f>
        <v>□</v>
      </c>
      <c r="AH285" s="78" t="str">
        <f>IF(AE285&amp;AE286&amp;AE287="■□□","◎無し",IF(AE285&amp;AE286&amp;AE287="□■□","●適合",IF(AE285&amp;AE286&amp;AE287="□□■","◆未達",IF(AE285&amp;AE286&amp;AE287="□□□","■未答","▼矛盾"))))</f>
        <v>■未答</v>
      </c>
      <c r="AI285" s="229"/>
      <c r="AL285" s="63" t="s">
        <v>92</v>
      </c>
      <c r="AM285" s="64" t="s">
        <v>93</v>
      </c>
      <c r="AN285" s="64" t="s">
        <v>94</v>
      </c>
      <c r="AO285" s="64" t="s">
        <v>95</v>
      </c>
      <c r="AP285" s="64" t="s">
        <v>96</v>
      </c>
      <c r="AQ285" s="64" t="s">
        <v>33</v>
      </c>
    </row>
    <row r="286" spans="2:61" ht="20.149999999999999" customHeight="1" x14ac:dyDescent="0.2">
      <c r="B286" s="623"/>
      <c r="C286" s="622"/>
      <c r="D286" s="263"/>
      <c r="E286" s="465"/>
      <c r="F286" s="466"/>
      <c r="G286" s="466"/>
      <c r="H286" s="467"/>
      <c r="I286" s="417" t="s">
        <v>8</v>
      </c>
      <c r="J286" s="226" t="s">
        <v>398</v>
      </c>
      <c r="K286" s="226"/>
      <c r="L286" s="226"/>
      <c r="M286" s="226"/>
      <c r="N286" s="226"/>
      <c r="O286" s="226"/>
      <c r="P286" s="226"/>
      <c r="Q286" s="227"/>
      <c r="R286" s="445" t="s">
        <v>227</v>
      </c>
      <c r="S286" s="446"/>
      <c r="T286" s="446"/>
      <c r="U286" s="446"/>
      <c r="V286" s="417" t="s">
        <v>26</v>
      </c>
      <c r="W286" s="389" t="s">
        <v>228</v>
      </c>
      <c r="X286" s="389"/>
      <c r="Y286" s="417" t="s">
        <v>26</v>
      </c>
      <c r="Z286" s="446" t="s">
        <v>229</v>
      </c>
      <c r="AA286" s="446"/>
      <c r="AB286" s="448"/>
      <c r="AC286" s="418"/>
      <c r="AE286" s="1" t="str">
        <f>+I286</f>
        <v>□</v>
      </c>
      <c r="AH286" s="393" t="s">
        <v>136</v>
      </c>
      <c r="AJ286" s="62" t="str">
        <f>IF(V286&amp;Y286="■□","◎過分",IF(V286&amp;Y286="□■","●適合",IF(V286&amp;Y286="□□","■未答","▼矛盾")))</f>
        <v>■未答</v>
      </c>
      <c r="AL286" s="63"/>
      <c r="AM286" s="62" t="s">
        <v>3</v>
      </c>
      <c r="AN286" s="62" t="s">
        <v>4</v>
      </c>
      <c r="AO286" s="62" t="s">
        <v>5</v>
      </c>
      <c r="AP286" s="78" t="s">
        <v>34</v>
      </c>
      <c r="AQ286" s="78" t="s">
        <v>6</v>
      </c>
    </row>
    <row r="287" spans="2:61" ht="20.149999999999999" customHeight="1" x14ac:dyDescent="0.2">
      <c r="B287" s="623"/>
      <c r="C287" s="622"/>
      <c r="D287" s="263"/>
      <c r="E287" s="465"/>
      <c r="F287" s="466"/>
      <c r="G287" s="466"/>
      <c r="H287" s="467"/>
      <c r="I287" s="419" t="s">
        <v>8</v>
      </c>
      <c r="J287" s="256" t="s">
        <v>340</v>
      </c>
      <c r="K287" s="256"/>
      <c r="L287" s="256"/>
      <c r="M287" s="256"/>
      <c r="N287" s="256"/>
      <c r="O287" s="256"/>
      <c r="P287" s="256"/>
      <c r="Q287" s="257"/>
      <c r="R287" s="597" t="s">
        <v>339</v>
      </c>
      <c r="S287" s="593"/>
      <c r="T287" s="593"/>
      <c r="U287" s="593"/>
      <c r="V287" s="593"/>
      <c r="W287" s="593"/>
      <c r="X287" s="379"/>
      <c r="Y287" s="379"/>
      <c r="Z287" s="379"/>
      <c r="AA287" s="292" t="s">
        <v>99</v>
      </c>
      <c r="AB287" s="293"/>
      <c r="AC287" s="418"/>
      <c r="AE287" s="1" t="str">
        <f>+I287</f>
        <v>□</v>
      </c>
      <c r="AH287" s="393" t="s">
        <v>231</v>
      </c>
      <c r="AJ287" s="78" t="str">
        <f>IF(X287&gt;0,IF(X287&lt;700,"◆低すぎ",IF(X287&gt;900,"◆高すぎ","●適合")),"■未答")</f>
        <v>■未答</v>
      </c>
    </row>
    <row r="288" spans="2:61" ht="20.149999999999999" customHeight="1" x14ac:dyDescent="0.2">
      <c r="B288" s="623"/>
      <c r="C288" s="622"/>
      <c r="D288" s="236"/>
      <c r="E288" s="237" t="s">
        <v>399</v>
      </c>
      <c r="F288" s="238"/>
      <c r="G288" s="238"/>
      <c r="H288" s="239"/>
      <c r="I288" s="556"/>
      <c r="J288" s="557"/>
      <c r="K288" s="557"/>
      <c r="L288" s="556"/>
      <c r="M288" s="557"/>
      <c r="N288" s="558" t="s">
        <v>26</v>
      </c>
      <c r="O288" s="455" t="s">
        <v>310</v>
      </c>
      <c r="P288" s="455"/>
      <c r="Q288" s="456"/>
      <c r="R288" s="223"/>
      <c r="S288" s="302" t="s">
        <v>396</v>
      </c>
      <c r="T288" s="302"/>
      <c r="U288" s="302"/>
      <c r="V288" s="302"/>
      <c r="W288" s="302"/>
      <c r="X288" s="302"/>
      <c r="Y288" s="619"/>
      <c r="Z288" s="619"/>
      <c r="AA288" s="436" t="s">
        <v>99</v>
      </c>
      <c r="AB288" s="436"/>
      <c r="AC288" s="624"/>
      <c r="AE288" s="61" t="str">
        <f>+N288</f>
        <v>□</v>
      </c>
      <c r="AH288" s="78" t="str">
        <f>IF(AE288&amp;AE289&amp;AE290="■□□","◎無し",IF(AE288&amp;AE289&amp;AE290="□■□","●適合",IF(AE288&amp;AE289&amp;AE290="□□■","◆未達",IF(AE288&amp;AE289&amp;AE290="□□□","■未答","▼矛盾"))))</f>
        <v>■未答</v>
      </c>
      <c r="AI288" s="229"/>
      <c r="AJ288" s="78" t="str">
        <f>IF(Y288&gt;0,IF(Y288&lt;900,"◆未達","●適合"),"■未答")</f>
        <v>■未答</v>
      </c>
      <c r="AK288" s="21" t="s">
        <v>400</v>
      </c>
      <c r="AL288" s="63" t="s">
        <v>92</v>
      </c>
      <c r="AM288" s="64" t="s">
        <v>93</v>
      </c>
      <c r="AN288" s="64" t="s">
        <v>94</v>
      </c>
      <c r="AO288" s="64" t="s">
        <v>95</v>
      </c>
      <c r="AP288" s="64" t="s">
        <v>96</v>
      </c>
      <c r="AQ288" s="64" t="s">
        <v>33</v>
      </c>
      <c r="BB288" s="1"/>
      <c r="BC288" s="1"/>
      <c r="BD288" s="1"/>
      <c r="BE288" s="1"/>
      <c r="BF288" s="1"/>
      <c r="BG288" s="1"/>
      <c r="BH288" s="1"/>
      <c r="BI288" s="1"/>
    </row>
    <row r="289" spans="2:64" ht="20.149999999999999" customHeight="1" x14ac:dyDescent="0.2">
      <c r="B289" s="623"/>
      <c r="C289" s="622"/>
      <c r="D289" s="236"/>
      <c r="E289" s="211"/>
      <c r="F289" s="253"/>
      <c r="G289" s="253"/>
      <c r="H289" s="254"/>
      <c r="I289" s="419" t="s">
        <v>8</v>
      </c>
      <c r="J289" s="256" t="s">
        <v>25</v>
      </c>
      <c r="K289" s="256"/>
      <c r="L289" s="419" t="s">
        <v>26</v>
      </c>
      <c r="M289" s="256" t="s">
        <v>27</v>
      </c>
      <c r="N289" s="256"/>
      <c r="O289" s="256"/>
      <c r="P289" s="307"/>
      <c r="Q289" s="308"/>
      <c r="R289" s="625"/>
      <c r="S289" s="292" t="s">
        <v>401</v>
      </c>
      <c r="T289" s="292"/>
      <c r="U289" s="292"/>
      <c r="V289" s="292"/>
      <c r="W289" s="292"/>
      <c r="X289" s="292"/>
      <c r="Y289" s="581"/>
      <c r="Z289" s="581"/>
      <c r="AA289" s="572" t="s">
        <v>99</v>
      </c>
      <c r="AB289" s="572"/>
      <c r="AC289" s="624"/>
      <c r="AE289" s="1" t="str">
        <f>+I289</f>
        <v>□</v>
      </c>
      <c r="AJ289" s="78" t="str">
        <f>IF(Y289&gt;0,IF(Y289&lt;900,"◆未達","●適合"),"■未答")</f>
        <v>■未答</v>
      </c>
      <c r="AK289" s="21" t="s">
        <v>402</v>
      </c>
      <c r="AL289" s="63"/>
      <c r="AM289" s="62" t="s">
        <v>3</v>
      </c>
      <c r="AN289" s="62" t="s">
        <v>4</v>
      </c>
      <c r="AO289" s="62" t="s">
        <v>5</v>
      </c>
      <c r="AP289" s="78" t="s">
        <v>34</v>
      </c>
      <c r="AQ289" s="78" t="s">
        <v>6</v>
      </c>
      <c r="BB289" s="1"/>
      <c r="BC289" s="1"/>
      <c r="BD289" s="1"/>
      <c r="BE289" s="1"/>
      <c r="BF289" s="1"/>
      <c r="BG289" s="1"/>
      <c r="BH289" s="1"/>
      <c r="BI289" s="1"/>
    </row>
    <row r="290" spans="2:64" ht="20.149999999999999" customHeight="1" x14ac:dyDescent="0.2">
      <c r="B290" s="623"/>
      <c r="C290" s="622"/>
      <c r="D290" s="236"/>
      <c r="E290" s="273" t="s">
        <v>325</v>
      </c>
      <c r="F290" s="238" t="s">
        <v>363</v>
      </c>
      <c r="G290" s="238"/>
      <c r="H290" s="239"/>
      <c r="I290" s="311"/>
      <c r="J290" s="557"/>
      <c r="K290" s="557"/>
      <c r="L290" s="557"/>
      <c r="M290" s="557"/>
      <c r="N290" s="558" t="s">
        <v>26</v>
      </c>
      <c r="O290" s="455" t="s">
        <v>310</v>
      </c>
      <c r="P290" s="455"/>
      <c r="Q290" s="455"/>
      <c r="R290" s="249" t="s">
        <v>183</v>
      </c>
      <c r="S290" s="250"/>
      <c r="T290" s="250"/>
      <c r="U290" s="250"/>
      <c r="V290" s="281"/>
      <c r="W290" s="281"/>
      <c r="X290" s="224" t="s">
        <v>99</v>
      </c>
      <c r="Y290" s="224"/>
      <c r="Z290" s="224"/>
      <c r="AA290" s="224"/>
      <c r="AB290" s="282"/>
      <c r="AC290" s="624"/>
      <c r="AE290" s="1" t="str">
        <f>+L289</f>
        <v>□</v>
      </c>
      <c r="AH290" s="78" t="str">
        <f>IF(AE291&amp;AE292&amp;AE293="■□□","◎無し",IF(AE291&amp;AE292&amp;AE293="□■□","●適合",IF(AE291&amp;AE292&amp;AE293="□□■","◆未達",IF(AE291&amp;AE292&amp;AE293="□□□","■未答","▼矛盾"))))</f>
        <v>■未答</v>
      </c>
      <c r="BB290" s="1"/>
      <c r="BC290" s="1"/>
      <c r="BD290" s="1"/>
      <c r="BE290" s="1"/>
      <c r="BF290" s="1"/>
      <c r="BG290" s="1"/>
      <c r="BH290" s="1"/>
      <c r="BI290" s="1"/>
    </row>
    <row r="291" spans="2:64" ht="20.149999999999999" customHeight="1" x14ac:dyDescent="0.2">
      <c r="B291" s="623"/>
      <c r="C291" s="622"/>
      <c r="D291" s="236"/>
      <c r="E291" s="438"/>
      <c r="F291" s="212"/>
      <c r="G291" s="212"/>
      <c r="H291" s="213"/>
      <c r="I291" s="248" t="s">
        <v>26</v>
      </c>
      <c r="J291" s="226" t="s">
        <v>327</v>
      </c>
      <c r="K291" s="226"/>
      <c r="L291" s="226"/>
      <c r="M291" s="226"/>
      <c r="N291" s="226"/>
      <c r="O291" s="226"/>
      <c r="P291" s="226"/>
      <c r="Q291" s="227"/>
      <c r="R291" s="249" t="s">
        <v>187</v>
      </c>
      <c r="S291" s="250"/>
      <c r="T291" s="250"/>
      <c r="U291" s="250"/>
      <c r="V291" s="281"/>
      <c r="W291" s="281"/>
      <c r="X291" s="224" t="s">
        <v>99</v>
      </c>
      <c r="Y291" s="302"/>
      <c r="Z291" s="302"/>
      <c r="AA291" s="224"/>
      <c r="AB291" s="282"/>
      <c r="AC291" s="624"/>
      <c r="AE291" s="61" t="str">
        <f>+N290</f>
        <v>□</v>
      </c>
      <c r="AH291" s="393" t="s">
        <v>188</v>
      </c>
      <c r="AJ291" s="78" t="str">
        <f>IF(V291&gt;0,IF(V291&lt;195,"◆195未満","●適合"),"■未答")</f>
        <v>■未答</v>
      </c>
      <c r="AL291" s="63" t="s">
        <v>92</v>
      </c>
      <c r="AM291" s="64" t="s">
        <v>93</v>
      </c>
      <c r="AN291" s="64" t="s">
        <v>94</v>
      </c>
      <c r="AO291" s="64" t="s">
        <v>95</v>
      </c>
      <c r="AP291" s="64" t="s">
        <v>96</v>
      </c>
      <c r="AQ291" s="64" t="s">
        <v>33</v>
      </c>
      <c r="BB291" s="1"/>
      <c r="BC291" s="1"/>
      <c r="BD291" s="1"/>
      <c r="BE291" s="1"/>
      <c r="BF291" s="1"/>
      <c r="BG291" s="1"/>
      <c r="BH291" s="1"/>
      <c r="BI291" s="1"/>
    </row>
    <row r="292" spans="2:64" ht="20.149999999999999" customHeight="1" x14ac:dyDescent="0.2">
      <c r="B292" s="623"/>
      <c r="C292" s="622"/>
      <c r="D292" s="236"/>
      <c r="E292" s="438"/>
      <c r="F292" s="253"/>
      <c r="G292" s="253"/>
      <c r="H292" s="254"/>
      <c r="I292" s="248" t="s">
        <v>26</v>
      </c>
      <c r="J292" s="226" t="s">
        <v>328</v>
      </c>
      <c r="K292" s="226"/>
      <c r="L292" s="226"/>
      <c r="M292" s="226"/>
      <c r="N292" s="226"/>
      <c r="O292" s="226"/>
      <c r="P292" s="226"/>
      <c r="Q292" s="227"/>
      <c r="R292" s="235"/>
      <c r="S292" s="394" t="s">
        <v>190</v>
      </c>
      <c r="T292" s="394"/>
      <c r="U292" s="394"/>
      <c r="V292" s="394"/>
      <c r="W292" s="394"/>
      <c r="X292" s="394"/>
      <c r="Y292" s="395">
        <f>+W290*2+W291</f>
        <v>0</v>
      </c>
      <c r="Z292" s="395"/>
      <c r="AA292" s="224" t="s">
        <v>99</v>
      </c>
      <c r="AB292" s="282"/>
      <c r="AC292" s="624"/>
      <c r="AE292" s="1" t="str">
        <f>+I291</f>
        <v>□</v>
      </c>
      <c r="AH292" s="393" t="s">
        <v>191</v>
      </c>
      <c r="AJ292" s="78" t="str">
        <f>IF(Y292&gt;0,IF((V290*2+V291)&lt;550,IF((V290*2+V291)&gt;750,"◆未達","●適合"),"◆未達"),"■未答")</f>
        <v>■未答</v>
      </c>
      <c r="AL292" s="63"/>
      <c r="AM292" s="62" t="s">
        <v>3</v>
      </c>
      <c r="AN292" s="62" t="s">
        <v>4</v>
      </c>
      <c r="AO292" s="62" t="s">
        <v>5</v>
      </c>
      <c r="AP292" s="78" t="s">
        <v>34</v>
      </c>
      <c r="AQ292" s="78" t="s">
        <v>6</v>
      </c>
      <c r="BB292" s="1"/>
      <c r="BC292" s="1"/>
      <c r="BD292" s="1"/>
      <c r="BE292" s="1"/>
      <c r="BF292" s="1"/>
      <c r="BG292" s="1"/>
      <c r="BH292" s="1"/>
      <c r="BI292" s="1"/>
    </row>
    <row r="293" spans="2:64" ht="20.149999999999999" customHeight="1" x14ac:dyDescent="0.2">
      <c r="B293" s="623"/>
      <c r="C293" s="622"/>
      <c r="D293" s="236"/>
      <c r="E293" s="438"/>
      <c r="F293" s="392" t="s">
        <v>329</v>
      </c>
      <c r="G293" s="392"/>
      <c r="H293" s="566"/>
      <c r="I293" s="63"/>
      <c r="J293" s="63"/>
      <c r="K293" s="63"/>
      <c r="L293" s="63"/>
      <c r="M293" s="63"/>
      <c r="N293" s="63"/>
      <c r="O293" s="63"/>
      <c r="P293" s="63"/>
      <c r="Q293" s="216"/>
      <c r="R293" s="249" t="s">
        <v>192</v>
      </c>
      <c r="S293" s="250"/>
      <c r="T293" s="250"/>
      <c r="U293" s="250"/>
      <c r="V293" s="281"/>
      <c r="W293" s="281"/>
      <c r="X293" s="224" t="s">
        <v>99</v>
      </c>
      <c r="Y293" s="302"/>
      <c r="Z293" s="302"/>
      <c r="AA293" s="224"/>
      <c r="AB293" s="282"/>
      <c r="AC293" s="624"/>
      <c r="AE293" s="1" t="str">
        <f>+I292</f>
        <v>□</v>
      </c>
      <c r="AH293" s="321" t="s">
        <v>193</v>
      </c>
      <c r="AJ293" s="78" t="str">
        <f>IF(V293&gt;0,IF(V293&gt;30,"◆30超過","●適合"),"■未答")</f>
        <v>■未答</v>
      </c>
      <c r="BB293" s="1"/>
      <c r="BC293" s="1"/>
      <c r="BD293" s="1"/>
      <c r="BE293" s="1"/>
      <c r="BF293" s="1"/>
      <c r="BG293" s="1"/>
      <c r="BH293" s="1"/>
      <c r="BI293" s="1"/>
    </row>
    <row r="294" spans="2:64" ht="20.149999999999999" customHeight="1" x14ac:dyDescent="0.2">
      <c r="B294" s="623"/>
      <c r="C294" s="622"/>
      <c r="D294" s="236"/>
      <c r="E294" s="438"/>
      <c r="F294" s="237" t="s">
        <v>330</v>
      </c>
      <c r="G294" s="238"/>
      <c r="H294" s="239"/>
      <c r="I294" s="426"/>
      <c r="J294" s="312"/>
      <c r="K294" s="312"/>
      <c r="L294" s="312"/>
      <c r="M294" s="312"/>
      <c r="N294" s="312"/>
      <c r="O294" s="312"/>
      <c r="P294" s="312"/>
      <c r="Q294" s="312"/>
      <c r="R294" s="626"/>
      <c r="S294" s="627"/>
      <c r="T294" s="627"/>
      <c r="U294" s="627"/>
      <c r="V294" s="563"/>
      <c r="W294" s="563"/>
      <c r="X294" s="295"/>
      <c r="Y294" s="295"/>
      <c r="Z294" s="295"/>
      <c r="AA294" s="295"/>
      <c r="AB294" s="479"/>
      <c r="AC294" s="624"/>
      <c r="BB294" s="1"/>
      <c r="BC294" s="1"/>
      <c r="BD294" s="1"/>
      <c r="BE294" s="1"/>
      <c r="BF294" s="1"/>
      <c r="BG294" s="1"/>
      <c r="BH294" s="1"/>
      <c r="BI294" s="1"/>
    </row>
    <row r="295" spans="2:64" ht="20.149999999999999" customHeight="1" x14ac:dyDescent="0.2">
      <c r="B295" s="623"/>
      <c r="C295" s="622"/>
      <c r="D295" s="236"/>
      <c r="E295" s="438"/>
      <c r="F295" s="211"/>
      <c r="G295" s="212"/>
      <c r="H295" s="213"/>
      <c r="I295" s="431"/>
      <c r="J295" s="300"/>
      <c r="K295" s="300"/>
      <c r="L295" s="300"/>
      <c r="M295" s="300"/>
      <c r="N295" s="417" t="s">
        <v>26</v>
      </c>
      <c r="O295" s="226" t="s">
        <v>310</v>
      </c>
      <c r="P295" s="226"/>
      <c r="Q295" s="226"/>
      <c r="R295" s="249" t="s">
        <v>331</v>
      </c>
      <c r="S295" s="250"/>
      <c r="T295" s="250"/>
      <c r="U295" s="250"/>
      <c r="V295" s="417" t="s">
        <v>26</v>
      </c>
      <c r="W295" s="224" t="s">
        <v>135</v>
      </c>
      <c r="X295" s="224"/>
      <c r="Y295" s="417" t="s">
        <v>26</v>
      </c>
      <c r="Z295" s="224" t="s">
        <v>332</v>
      </c>
      <c r="AA295" s="224"/>
      <c r="AB295" s="282"/>
      <c r="AC295" s="624"/>
      <c r="AE295" s="61" t="str">
        <f>+N295</f>
        <v>□</v>
      </c>
      <c r="AH295" s="78" t="str">
        <f>IF(AE295&amp;AE296&amp;AE297="■□□","◎無し",IF(AE295&amp;AE296&amp;AE297="□■□","●適合",IF(AE295&amp;AE296&amp;AE297="□□■","◆未達",IF(AE295&amp;AE296&amp;AE297="□□□","■未答","▼矛盾"))))</f>
        <v>■未答</v>
      </c>
      <c r="AI295" s="229"/>
      <c r="AL295" s="63" t="s">
        <v>92</v>
      </c>
      <c r="AM295" s="64" t="s">
        <v>93</v>
      </c>
      <c r="AN295" s="64" t="s">
        <v>94</v>
      </c>
      <c r="AO295" s="64" t="s">
        <v>95</v>
      </c>
      <c r="AP295" s="64" t="s">
        <v>96</v>
      </c>
      <c r="AQ295" s="64" t="s">
        <v>33</v>
      </c>
      <c r="BB295" s="1"/>
      <c r="BC295" s="1"/>
      <c r="BD295" s="1"/>
      <c r="BE295" s="1"/>
      <c r="BF295" s="1"/>
      <c r="BG295" s="1"/>
      <c r="BH295" s="1"/>
      <c r="BI295" s="1"/>
    </row>
    <row r="296" spans="2:64" ht="20.149999999999999" customHeight="1" x14ac:dyDescent="0.2">
      <c r="B296" s="623"/>
      <c r="C296" s="622"/>
      <c r="D296" s="236"/>
      <c r="E296" s="438"/>
      <c r="F296" s="252"/>
      <c r="G296" s="253"/>
      <c r="H296" s="254"/>
      <c r="I296" s="568" t="s">
        <v>26</v>
      </c>
      <c r="J296" s="226" t="s">
        <v>335</v>
      </c>
      <c r="K296" s="226"/>
      <c r="L296" s="226"/>
      <c r="M296" s="226"/>
      <c r="N296" s="226"/>
      <c r="O296" s="226"/>
      <c r="P296" s="226"/>
      <c r="Q296" s="227"/>
      <c r="R296" s="445" t="s">
        <v>333</v>
      </c>
      <c r="S296" s="446"/>
      <c r="T296" s="446"/>
      <c r="U296" s="446"/>
      <c r="V296" s="417" t="s">
        <v>26</v>
      </c>
      <c r="W296" s="302" t="s">
        <v>135</v>
      </c>
      <c r="X296" s="302"/>
      <c r="Y296" s="417" t="s">
        <v>26</v>
      </c>
      <c r="Z296" s="302" t="s">
        <v>332</v>
      </c>
      <c r="AA296" s="302"/>
      <c r="AB296" s="304"/>
      <c r="AC296" s="624"/>
      <c r="AE296" s="1" t="str">
        <f>+I296</f>
        <v>□</v>
      </c>
      <c r="AL296" s="63"/>
      <c r="AM296" s="62" t="s">
        <v>3</v>
      </c>
      <c r="AN296" s="62" t="s">
        <v>4</v>
      </c>
      <c r="AO296" s="62" t="s">
        <v>5</v>
      </c>
      <c r="AP296" s="78" t="s">
        <v>34</v>
      </c>
      <c r="AQ296" s="78" t="s">
        <v>6</v>
      </c>
      <c r="BB296" s="1"/>
      <c r="BC296" s="1"/>
      <c r="BD296" s="1"/>
      <c r="BE296" s="1"/>
      <c r="BF296" s="1"/>
      <c r="BG296" s="1"/>
      <c r="BH296" s="1"/>
      <c r="BI296" s="1"/>
    </row>
    <row r="297" spans="2:64" ht="20.149999999999999" customHeight="1" x14ac:dyDescent="0.2">
      <c r="B297" s="623"/>
      <c r="C297" s="622"/>
      <c r="D297" s="236"/>
      <c r="E297" s="438"/>
      <c r="F297" s="238" t="s">
        <v>334</v>
      </c>
      <c r="G297" s="238"/>
      <c r="H297" s="239"/>
      <c r="I297" s="568" t="s">
        <v>26</v>
      </c>
      <c r="J297" s="226" t="s">
        <v>336</v>
      </c>
      <c r="K297" s="226"/>
      <c r="L297" s="226"/>
      <c r="M297" s="226"/>
      <c r="N297" s="226"/>
      <c r="O297" s="226"/>
      <c r="P297" s="226"/>
      <c r="Q297" s="227"/>
      <c r="R297" s="445" t="s">
        <v>227</v>
      </c>
      <c r="S297" s="446"/>
      <c r="T297" s="446"/>
      <c r="U297" s="446"/>
      <c r="V297" s="417" t="s">
        <v>26</v>
      </c>
      <c r="W297" s="389" t="s">
        <v>228</v>
      </c>
      <c r="X297" s="389"/>
      <c r="Y297" s="417" t="s">
        <v>26</v>
      </c>
      <c r="Z297" s="447" t="s">
        <v>229</v>
      </c>
      <c r="AA297" s="446"/>
      <c r="AB297" s="448"/>
      <c r="AC297" s="624"/>
      <c r="AE297" s="1" t="str">
        <f>+I297</f>
        <v>□</v>
      </c>
      <c r="AH297" s="393" t="s">
        <v>136</v>
      </c>
      <c r="AJ297" s="62" t="str">
        <f>IF(V297&amp;Y297="■□","◎過分",IF(V297&amp;Y297="□■","●適合",IF(V297&amp;Y297="□□","■未答","▼矛盾")))</f>
        <v>■未答</v>
      </c>
      <c r="BB297" s="1"/>
      <c r="BC297" s="1"/>
      <c r="BD297" s="1"/>
      <c r="BE297" s="1"/>
      <c r="BF297" s="1"/>
      <c r="BG297" s="1"/>
      <c r="BH297" s="1"/>
      <c r="BI297" s="1"/>
    </row>
    <row r="298" spans="2:64" ht="20.149999999999999" customHeight="1" x14ac:dyDescent="0.2">
      <c r="B298" s="623"/>
      <c r="C298" s="622"/>
      <c r="D298" s="236"/>
      <c r="E298" s="438"/>
      <c r="F298" s="212"/>
      <c r="G298" s="212"/>
      <c r="H298" s="213"/>
      <c r="I298" s="501"/>
      <c r="J298" s="569"/>
      <c r="K298" s="569"/>
      <c r="L298" s="569"/>
      <c r="M298" s="569"/>
      <c r="N298" s="569"/>
      <c r="O298" s="569"/>
      <c r="P298" s="569"/>
      <c r="Q298" s="570"/>
      <c r="R298" s="445" t="s">
        <v>230</v>
      </c>
      <c r="S298" s="446"/>
      <c r="T298" s="446"/>
      <c r="U298" s="446"/>
      <c r="V298" s="446"/>
      <c r="W298" s="446"/>
      <c r="X298" s="281"/>
      <c r="Y298" s="281"/>
      <c r="Z298" s="281"/>
      <c r="AA298" s="302" t="s">
        <v>99</v>
      </c>
      <c r="AB298" s="304"/>
      <c r="AC298" s="624"/>
      <c r="AH298" s="393" t="s">
        <v>231</v>
      </c>
      <c r="AJ298" s="78" t="str">
        <f>IF(X298&gt;0,IF(X298&lt;700,"◆低すぎ",IF(X298&gt;900,"◆高すぎ","●適合")),"■未答")</f>
        <v>■未答</v>
      </c>
      <c r="BB298" s="1"/>
      <c r="BC298" s="1"/>
      <c r="BD298" s="1"/>
      <c r="BE298" s="1"/>
      <c r="BF298" s="1"/>
      <c r="BG298" s="1"/>
      <c r="BH298" s="1"/>
      <c r="BI298" s="1"/>
    </row>
    <row r="299" spans="2:64" ht="20.149999999999999" customHeight="1" thickBot="1" x14ac:dyDescent="0.25">
      <c r="B299" s="628"/>
      <c r="C299" s="629"/>
      <c r="D299" s="630"/>
      <c r="E299" s="631"/>
      <c r="F299" s="381"/>
      <c r="G299" s="381"/>
      <c r="H299" s="382"/>
      <c r="I299" s="632"/>
      <c r="J299" s="633"/>
      <c r="K299" s="633"/>
      <c r="L299" s="633"/>
      <c r="M299" s="633"/>
      <c r="N299" s="633"/>
      <c r="O299" s="633"/>
      <c r="P299" s="633"/>
      <c r="Q299" s="634"/>
      <c r="R299" s="635"/>
      <c r="S299" s="636"/>
      <c r="T299" s="636"/>
      <c r="U299" s="636"/>
      <c r="V299" s="636"/>
      <c r="W299" s="636"/>
      <c r="X299" s="637"/>
      <c r="Y299" s="637"/>
      <c r="Z299" s="637"/>
      <c r="AA299" s="384"/>
      <c r="AB299" s="638"/>
      <c r="AC299" s="639"/>
      <c r="BB299" s="1"/>
      <c r="BC299" s="1"/>
      <c r="BD299" s="1"/>
      <c r="BE299" s="1"/>
      <c r="BF299" s="1"/>
      <c r="BG299" s="1"/>
      <c r="BH299" s="1"/>
      <c r="BI299" s="1"/>
    </row>
    <row r="300" spans="2:64" s="27" customFormat="1" ht="17.25" customHeight="1" thickBot="1" x14ac:dyDescent="0.25">
      <c r="R300" s="640"/>
      <c r="S300" s="640"/>
      <c r="T300" s="640"/>
      <c r="U300" s="640"/>
      <c r="V300" s="640"/>
      <c r="W300" s="640"/>
      <c r="X300" s="640"/>
      <c r="Y300" s="640"/>
      <c r="Z300" s="640"/>
      <c r="AA300" s="640"/>
      <c r="AB300" s="640"/>
      <c r="AC300" s="640"/>
      <c r="AD300" s="641"/>
      <c r="AE300" s="641"/>
      <c r="AF300" s="641"/>
      <c r="AG300" s="641"/>
      <c r="AH300" s="642"/>
      <c r="AI300" s="642"/>
      <c r="AJ300" s="642"/>
      <c r="AK300" s="642"/>
      <c r="AL300" s="642"/>
      <c r="AM300" s="642"/>
      <c r="AN300" s="642"/>
      <c r="AO300" s="642"/>
      <c r="AP300" s="642"/>
      <c r="AQ300" s="641"/>
      <c r="AR300" s="641"/>
      <c r="AS300" s="641"/>
      <c r="AT300" s="641"/>
      <c r="AU300" s="641"/>
      <c r="AV300" s="641"/>
      <c r="AW300" s="641"/>
      <c r="AX300" s="641"/>
      <c r="AY300" s="641"/>
      <c r="AZ300" s="641"/>
      <c r="BA300" s="641"/>
      <c r="BB300" s="641"/>
      <c r="BC300" s="641"/>
      <c r="BD300" s="641"/>
      <c r="BE300" s="641"/>
      <c r="BF300" s="641"/>
      <c r="BG300" s="641"/>
      <c r="BH300" s="641"/>
      <c r="BI300" s="641"/>
      <c r="BJ300" s="641"/>
      <c r="BK300" s="641"/>
      <c r="BL300" s="641"/>
    </row>
    <row r="301" spans="2:64" ht="36" customHeight="1" x14ac:dyDescent="0.2">
      <c r="B301" s="643" t="s">
        <v>403</v>
      </c>
      <c r="C301" s="644" t="s">
        <v>404</v>
      </c>
      <c r="D301" s="644"/>
      <c r="E301" s="645"/>
      <c r="F301" s="645"/>
      <c r="G301" s="645"/>
      <c r="H301" s="645"/>
      <c r="I301" s="646"/>
      <c r="J301" s="647"/>
      <c r="K301" s="647"/>
      <c r="L301" s="647"/>
      <c r="M301" s="647"/>
      <c r="N301" s="647"/>
      <c r="O301" s="647"/>
      <c r="P301" s="647"/>
      <c r="Q301" s="648"/>
      <c r="R301" s="649" t="s">
        <v>405</v>
      </c>
      <c r="S301" s="650"/>
      <c r="T301" s="650"/>
      <c r="U301" s="650"/>
      <c r="V301" s="650"/>
      <c r="W301" s="650"/>
      <c r="X301" s="650"/>
      <c r="Y301" s="650"/>
      <c r="Z301" s="650"/>
      <c r="AA301" s="650"/>
      <c r="AB301" s="650"/>
      <c r="AC301" s="650"/>
      <c r="AD301" s="651"/>
      <c r="AE301" s="651"/>
      <c r="AF301" s="651"/>
      <c r="AG301" s="651"/>
      <c r="AH301" s="651"/>
      <c r="AI301" s="651"/>
      <c r="AJ301" s="651"/>
      <c r="AK301" s="651"/>
      <c r="AL301" s="651"/>
      <c r="AM301" s="651"/>
      <c r="AN301" s="651"/>
      <c r="AO301" s="651"/>
      <c r="AP301" s="651"/>
      <c r="AQ301" s="651"/>
      <c r="AR301" s="651"/>
      <c r="AS301" s="651"/>
      <c r="AT301" s="651"/>
      <c r="AU301" s="651"/>
      <c r="AV301" s="651"/>
      <c r="AW301" s="651"/>
      <c r="AX301" s="651"/>
      <c r="AY301" s="651"/>
      <c r="AZ301" s="651"/>
      <c r="BA301" s="651"/>
      <c r="BB301" s="651"/>
      <c r="BC301" s="651"/>
      <c r="BD301" s="651"/>
      <c r="BE301" s="651"/>
      <c r="BF301" s="651"/>
      <c r="BG301" s="652"/>
      <c r="BH301" s="653"/>
      <c r="BI301" s="653"/>
      <c r="BJ301" s="653"/>
      <c r="BK301" s="653"/>
      <c r="BL301" s="6"/>
    </row>
    <row r="302" spans="2:64" ht="15" customHeight="1" x14ac:dyDescent="0.2">
      <c r="B302" s="654"/>
      <c r="C302" s="655" t="s">
        <v>406</v>
      </c>
      <c r="D302" s="656"/>
      <c r="E302" s="657" t="s">
        <v>407</v>
      </c>
      <c r="F302" s="658"/>
      <c r="G302" s="658"/>
      <c r="H302" s="659"/>
      <c r="I302" s="660" t="s">
        <v>408</v>
      </c>
      <c r="J302" s="660"/>
      <c r="K302" s="660"/>
      <c r="L302" s="660"/>
      <c r="M302" s="660"/>
      <c r="N302" s="660"/>
      <c r="O302" s="660"/>
      <c r="P302" s="660"/>
      <c r="Q302" s="661"/>
      <c r="R302" s="649"/>
      <c r="S302" s="650"/>
      <c r="T302" s="650"/>
      <c r="U302" s="650"/>
      <c r="V302" s="650"/>
      <c r="W302" s="650"/>
      <c r="X302" s="650"/>
      <c r="Y302" s="650"/>
      <c r="Z302" s="650"/>
      <c r="AA302" s="650"/>
      <c r="AB302" s="650"/>
      <c r="AC302" s="650"/>
      <c r="AD302" s="651"/>
      <c r="AE302" s="651"/>
      <c r="AF302" s="651"/>
      <c r="AG302" s="651"/>
      <c r="AH302" s="651"/>
      <c r="AI302" s="651"/>
      <c r="AJ302" s="651"/>
      <c r="AK302" s="651"/>
      <c r="AL302" s="651"/>
      <c r="AM302" s="651"/>
      <c r="AN302" s="651"/>
      <c r="AO302" s="651"/>
      <c r="AP302" s="651"/>
      <c r="AQ302" s="651"/>
      <c r="AR302" s="651"/>
      <c r="AS302" s="651"/>
      <c r="AT302" s="651"/>
      <c r="AU302" s="651"/>
      <c r="AV302" s="651"/>
      <c r="AW302" s="651"/>
      <c r="AX302" s="651"/>
      <c r="AY302" s="651"/>
      <c r="AZ302" s="651"/>
      <c r="BA302" s="651"/>
      <c r="BB302" s="651"/>
      <c r="BC302" s="651"/>
      <c r="BD302" s="651"/>
      <c r="BE302" s="651"/>
      <c r="BF302" s="651"/>
      <c r="BG302" s="652"/>
      <c r="BH302" s="653"/>
      <c r="BI302" s="653"/>
      <c r="BJ302" s="653"/>
      <c r="BK302" s="653"/>
      <c r="BL302" s="6"/>
    </row>
    <row r="303" spans="2:64" ht="36" customHeight="1" x14ac:dyDescent="0.2">
      <c r="B303" s="654"/>
      <c r="C303" s="662"/>
      <c r="D303" s="663"/>
      <c r="E303" s="664"/>
      <c r="F303" s="665"/>
      <c r="G303" s="665"/>
      <c r="H303" s="666"/>
      <c r="I303" s="667"/>
      <c r="J303" s="667"/>
      <c r="K303" s="667"/>
      <c r="L303" s="667"/>
      <c r="M303" s="667"/>
      <c r="N303" s="667"/>
      <c r="O303" s="667"/>
      <c r="P303" s="667"/>
      <c r="Q303" s="668"/>
      <c r="R303" s="650" t="s">
        <v>409</v>
      </c>
      <c r="S303" s="650"/>
      <c r="T303" s="650"/>
      <c r="U303" s="650"/>
      <c r="V303" s="650"/>
      <c r="W303" s="650"/>
      <c r="X303" s="650"/>
      <c r="Y303" s="650"/>
      <c r="Z303" s="650"/>
      <c r="AA303" s="650"/>
      <c r="AB303" s="650"/>
      <c r="AC303" s="650"/>
      <c r="AD303" s="651"/>
      <c r="AE303" s="651"/>
      <c r="AF303" s="651"/>
      <c r="AG303" s="651"/>
      <c r="AH303" s="651"/>
      <c r="AI303" s="651"/>
      <c r="AJ303" s="651"/>
      <c r="AK303" s="651"/>
      <c r="AL303" s="651"/>
      <c r="AM303" s="651"/>
      <c r="AN303" s="651"/>
      <c r="AO303" s="651"/>
      <c r="AP303" s="651"/>
      <c r="AQ303" s="651"/>
      <c r="AR303" s="651"/>
      <c r="AS303" s="651"/>
      <c r="AT303" s="651"/>
      <c r="AU303" s="651"/>
      <c r="AV303" s="651"/>
      <c r="AW303" s="651"/>
      <c r="AX303" s="651"/>
      <c r="AY303" s="651"/>
      <c r="AZ303" s="651"/>
      <c r="BA303" s="651"/>
      <c r="BB303" s="651"/>
      <c r="BC303" s="651"/>
      <c r="BD303" s="651"/>
      <c r="BE303" s="651"/>
      <c r="BF303" s="651"/>
      <c r="BG303" s="651"/>
      <c r="BH303" s="651"/>
      <c r="BI303" s="651"/>
      <c r="BJ303" s="651"/>
      <c r="BK303" s="651"/>
      <c r="BL303" s="6"/>
    </row>
    <row r="304" spans="2:64" ht="15" customHeight="1" x14ac:dyDescent="0.2">
      <c r="B304" s="654"/>
      <c r="C304" s="669" t="s">
        <v>410</v>
      </c>
      <c r="D304" s="670"/>
      <c r="E304" s="657" t="s">
        <v>411</v>
      </c>
      <c r="F304" s="658"/>
      <c r="G304" s="658"/>
      <c r="H304" s="659"/>
      <c r="I304" s="660" t="s">
        <v>408</v>
      </c>
      <c r="J304" s="660"/>
      <c r="K304" s="660"/>
      <c r="L304" s="660"/>
      <c r="M304" s="660"/>
      <c r="N304" s="660"/>
      <c r="O304" s="660"/>
      <c r="P304" s="660"/>
      <c r="Q304" s="661"/>
      <c r="R304" s="671"/>
      <c r="S304" s="671"/>
      <c r="T304" s="671"/>
      <c r="U304" s="671"/>
      <c r="V304" s="671"/>
      <c r="W304" s="671"/>
      <c r="X304" s="671"/>
      <c r="Y304" s="671"/>
      <c r="Z304" s="671"/>
      <c r="AA304" s="671"/>
      <c r="AB304" s="671"/>
      <c r="AC304" s="671"/>
      <c r="AD304" s="651"/>
      <c r="AE304" s="651"/>
      <c r="AF304" s="651"/>
      <c r="AG304" s="651"/>
      <c r="AH304" s="651"/>
      <c r="AI304" s="651"/>
      <c r="AJ304" s="651"/>
      <c r="AK304" s="651"/>
      <c r="AL304" s="651"/>
      <c r="AM304" s="651"/>
      <c r="AN304" s="651"/>
      <c r="AO304" s="651"/>
      <c r="AP304" s="651"/>
      <c r="AQ304" s="651"/>
      <c r="AR304" s="651"/>
      <c r="AS304" s="651"/>
      <c r="AT304" s="651"/>
      <c r="AU304" s="651"/>
      <c r="AV304" s="651"/>
      <c r="AW304" s="651"/>
      <c r="AX304" s="651"/>
      <c r="AY304" s="651"/>
      <c r="AZ304" s="651"/>
      <c r="BA304" s="651"/>
      <c r="BB304" s="651"/>
      <c r="BC304" s="651"/>
      <c r="BD304" s="651"/>
      <c r="BE304" s="651"/>
      <c r="BF304" s="651"/>
      <c r="BG304" s="651"/>
      <c r="BH304" s="651"/>
      <c r="BI304" s="651"/>
      <c r="BJ304" s="651"/>
      <c r="BK304" s="651"/>
      <c r="BL304" s="6"/>
    </row>
    <row r="305" spans="2:83" ht="36" customHeight="1" x14ac:dyDescent="0.2">
      <c r="B305" s="654"/>
      <c r="C305" s="669"/>
      <c r="D305" s="670"/>
      <c r="E305" s="672"/>
      <c r="F305" s="673"/>
      <c r="G305" s="673"/>
      <c r="H305" s="674"/>
      <c r="I305" s="675"/>
      <c r="J305" s="675"/>
      <c r="K305" s="675"/>
      <c r="L305" s="675"/>
      <c r="M305" s="675"/>
      <c r="N305" s="675"/>
      <c r="O305" s="675"/>
      <c r="P305" s="675"/>
      <c r="Q305" s="676"/>
      <c r="R305" s="677" t="s">
        <v>412</v>
      </c>
      <c r="S305" s="677"/>
      <c r="T305" s="677"/>
      <c r="U305" s="677"/>
      <c r="V305" s="677"/>
      <c r="W305" s="677"/>
      <c r="X305" s="677"/>
      <c r="Y305" s="677"/>
      <c r="Z305" s="677"/>
      <c r="AA305" s="677"/>
      <c r="AB305" s="677"/>
      <c r="AC305" s="677"/>
      <c r="AD305" s="651"/>
      <c r="AE305" s="651"/>
      <c r="AF305" s="651"/>
      <c r="AG305" s="651"/>
      <c r="AH305" s="651"/>
      <c r="AI305" s="651"/>
      <c r="AJ305" s="651"/>
      <c r="AK305" s="651"/>
      <c r="AL305" s="651"/>
      <c r="AM305" s="651"/>
      <c r="AN305" s="651"/>
      <c r="AO305" s="651"/>
      <c r="AP305" s="651"/>
      <c r="AQ305" s="651"/>
      <c r="AR305" s="651"/>
      <c r="AS305" s="651"/>
      <c r="AT305" s="651"/>
      <c r="AU305" s="651"/>
      <c r="AV305" s="651"/>
      <c r="AW305" s="651"/>
      <c r="AX305" s="651"/>
      <c r="AY305" s="651"/>
      <c r="AZ305" s="651"/>
      <c r="BA305" s="651"/>
      <c r="BB305" s="651"/>
      <c r="BC305" s="651"/>
      <c r="BD305" s="651"/>
      <c r="BE305" s="651"/>
      <c r="BF305" s="651"/>
      <c r="BG305" s="651"/>
      <c r="BH305" s="651"/>
      <c r="BI305" s="651"/>
      <c r="BJ305" s="651"/>
      <c r="BK305" s="651"/>
      <c r="BL305" s="6"/>
    </row>
    <row r="306" spans="2:83" ht="36" customHeight="1" x14ac:dyDescent="0.2">
      <c r="B306" s="654"/>
      <c r="C306" s="669"/>
      <c r="D306" s="670"/>
      <c r="E306" s="678" t="s">
        <v>413</v>
      </c>
      <c r="F306" s="667"/>
      <c r="G306" s="667"/>
      <c r="H306" s="667"/>
      <c r="I306" s="667"/>
      <c r="J306" s="667"/>
      <c r="K306" s="667"/>
      <c r="L306" s="667"/>
      <c r="M306" s="667"/>
      <c r="N306" s="667"/>
      <c r="O306" s="667"/>
      <c r="P306" s="667"/>
      <c r="Q306" s="668"/>
      <c r="R306" s="671"/>
      <c r="S306" s="671"/>
      <c r="T306" s="671"/>
      <c r="U306" s="671"/>
      <c r="V306" s="671"/>
      <c r="W306" s="671"/>
      <c r="X306" s="671"/>
      <c r="Y306" s="671"/>
      <c r="Z306" s="671"/>
      <c r="AA306" s="671"/>
      <c r="AB306" s="671"/>
      <c r="AC306" s="671"/>
      <c r="AD306" s="651"/>
      <c r="AE306" s="651"/>
      <c r="AF306" s="651"/>
      <c r="AG306" s="651"/>
      <c r="AH306" s="651"/>
      <c r="AI306" s="651"/>
      <c r="AJ306" s="651"/>
      <c r="AK306" s="651"/>
      <c r="AL306" s="651"/>
      <c r="AM306" s="651"/>
      <c r="AN306" s="651"/>
      <c r="AO306" s="651"/>
      <c r="AP306" s="651"/>
      <c r="AQ306" s="651"/>
      <c r="AR306" s="651"/>
      <c r="AS306" s="651"/>
      <c r="AT306" s="651"/>
      <c r="AU306" s="651"/>
      <c r="AV306" s="651"/>
      <c r="AW306" s="651"/>
      <c r="AX306" s="651"/>
      <c r="AY306" s="651"/>
      <c r="AZ306" s="651"/>
      <c r="BA306" s="651"/>
      <c r="BB306" s="651"/>
      <c r="BC306" s="651"/>
      <c r="BD306" s="651"/>
      <c r="BE306" s="651"/>
      <c r="BF306" s="651"/>
      <c r="BG306" s="651"/>
      <c r="BH306" s="651"/>
      <c r="BI306" s="651"/>
      <c r="BJ306" s="651"/>
      <c r="BK306" s="651"/>
      <c r="BL306" s="6"/>
    </row>
    <row r="307" spans="2:83" ht="36" customHeight="1" thickBot="1" x14ac:dyDescent="0.25">
      <c r="B307" s="679"/>
      <c r="C307" s="680"/>
      <c r="D307" s="681"/>
      <c r="E307" s="682" t="s">
        <v>414</v>
      </c>
      <c r="F307" s="683"/>
      <c r="G307" s="683"/>
      <c r="H307" s="683"/>
      <c r="I307" s="683"/>
      <c r="J307" s="683"/>
      <c r="K307" s="683"/>
      <c r="L307" s="683"/>
      <c r="M307" s="683"/>
      <c r="N307" s="683"/>
      <c r="O307" s="683"/>
      <c r="P307" s="683"/>
      <c r="Q307" s="684"/>
      <c r="AD307" s="651"/>
      <c r="AE307" s="651"/>
      <c r="AF307" s="651"/>
      <c r="AG307" s="651"/>
      <c r="AH307" s="651"/>
      <c r="AI307" s="651"/>
      <c r="AJ307" s="651"/>
      <c r="AK307" s="651"/>
      <c r="AL307" s="651"/>
      <c r="AM307" s="651"/>
      <c r="AN307" s="651"/>
      <c r="AO307" s="651"/>
      <c r="AP307" s="651"/>
      <c r="AQ307" s="651"/>
      <c r="AR307" s="651"/>
      <c r="AS307" s="651"/>
      <c r="AT307" s="651"/>
      <c r="AU307" s="651"/>
      <c r="AV307" s="651"/>
      <c r="AW307" s="651"/>
      <c r="AX307" s="651"/>
      <c r="AY307" s="651"/>
      <c r="AZ307" s="651"/>
      <c r="BA307" s="651"/>
      <c r="BB307" s="651"/>
      <c r="BC307" s="651"/>
      <c r="BD307" s="651"/>
      <c r="BE307" s="651"/>
      <c r="BF307" s="651"/>
      <c r="BG307" s="651"/>
      <c r="BH307" s="651"/>
      <c r="BI307" s="651"/>
      <c r="BJ307" s="651"/>
      <c r="BK307" s="651"/>
      <c r="BL307" s="6"/>
    </row>
    <row r="308" spans="2:83" s="27" customFormat="1" ht="18" customHeight="1" x14ac:dyDescent="0.2">
      <c r="AD308" s="651"/>
      <c r="AE308" s="651"/>
      <c r="AF308" s="651"/>
      <c r="AG308" s="651"/>
      <c r="AH308" s="651"/>
      <c r="AI308" s="651"/>
      <c r="AJ308" s="651"/>
      <c r="AK308" s="651"/>
      <c r="AL308" s="651"/>
      <c r="AM308" s="651"/>
      <c r="AN308" s="651"/>
      <c r="AO308" s="651"/>
      <c r="AP308" s="651"/>
      <c r="AQ308" s="651"/>
      <c r="AR308" s="651"/>
      <c r="AS308" s="651"/>
      <c r="AT308" s="651"/>
      <c r="AU308" s="651"/>
      <c r="AV308" s="651"/>
      <c r="AW308" s="651"/>
      <c r="AX308" s="651"/>
      <c r="AY308" s="651"/>
      <c r="AZ308" s="651"/>
      <c r="BA308" s="641"/>
      <c r="BB308" s="642"/>
      <c r="BC308" s="642"/>
      <c r="BD308" s="642"/>
      <c r="BE308" s="642"/>
      <c r="BF308" s="642"/>
      <c r="BG308" s="642"/>
      <c r="BH308" s="642"/>
      <c r="BI308" s="642"/>
      <c r="BJ308" s="641"/>
      <c r="BK308" s="641"/>
      <c r="BL308" s="641"/>
      <c r="BM308" s="641"/>
      <c r="BN308" s="641"/>
      <c r="BO308" s="641"/>
      <c r="BP308" s="641"/>
      <c r="BQ308" s="641"/>
      <c r="BR308" s="641"/>
      <c r="BS308" s="641"/>
      <c r="BT308" s="641"/>
      <c r="BU308" s="641"/>
      <c r="BV308" s="641"/>
      <c r="BW308" s="641"/>
      <c r="BX308" s="641"/>
      <c r="BY308" s="641"/>
      <c r="BZ308" s="641"/>
      <c r="CA308" s="641"/>
      <c r="CB308" s="641"/>
      <c r="CC308" s="641"/>
      <c r="CD308" s="641"/>
      <c r="CE308" s="641"/>
    </row>
    <row r="309" spans="2:83" ht="12.5" x14ac:dyDescent="0.2">
      <c r="AD309" s="651"/>
      <c r="AE309" s="651"/>
      <c r="AF309" s="651"/>
      <c r="AG309" s="651"/>
      <c r="AH309" s="651"/>
      <c r="AI309" s="651"/>
      <c r="AJ309" s="651"/>
      <c r="AK309" s="651"/>
      <c r="AL309" s="651"/>
      <c r="AM309" s="651"/>
      <c r="AN309" s="651"/>
      <c r="AO309" s="651"/>
      <c r="AP309" s="651"/>
      <c r="AQ309" s="651"/>
      <c r="AR309" s="651"/>
      <c r="AS309" s="651"/>
      <c r="AT309" s="651"/>
      <c r="AU309" s="651"/>
      <c r="AV309" s="651"/>
      <c r="AW309" s="651"/>
      <c r="AX309" s="651"/>
      <c r="AY309" s="651"/>
      <c r="AZ309" s="651"/>
    </row>
    <row r="310" spans="2:83" ht="12.5" x14ac:dyDescent="0.2">
      <c r="B310" s="1" t="s">
        <v>415</v>
      </c>
      <c r="AD310" s="651"/>
      <c r="AE310" s="651"/>
      <c r="AF310" s="651"/>
      <c r="AG310" s="651"/>
      <c r="AH310" s="651"/>
      <c r="AI310" s="651"/>
      <c r="AJ310" s="651"/>
      <c r="AK310" s="651"/>
      <c r="AL310" s="651"/>
      <c r="AM310" s="651"/>
      <c r="AN310" s="651"/>
      <c r="AO310" s="651"/>
      <c r="AP310" s="651"/>
      <c r="AQ310" s="651"/>
      <c r="AR310" s="651"/>
      <c r="AS310" s="651"/>
      <c r="AT310" s="651"/>
      <c r="AU310" s="651"/>
      <c r="AV310" s="651"/>
      <c r="AW310" s="651"/>
      <c r="AX310" s="651"/>
      <c r="AY310" s="651"/>
      <c r="AZ310" s="651"/>
    </row>
    <row r="311" spans="2:83" ht="14" x14ac:dyDescent="0.2">
      <c r="B311" s="685" t="s">
        <v>26</v>
      </c>
      <c r="C311" s="686" t="s">
        <v>416</v>
      </c>
      <c r="D311" s="686"/>
      <c r="E311" s="686"/>
      <c r="F311" s="686"/>
      <c r="G311" s="686"/>
      <c r="H311" s="686"/>
      <c r="I311" s="686"/>
      <c r="J311" s="686"/>
      <c r="K311" s="686"/>
      <c r="L311" s="686"/>
      <c r="M311" s="686"/>
      <c r="N311" s="686"/>
      <c r="O311" s="686"/>
      <c r="P311" s="686"/>
      <c r="Q311" s="686"/>
      <c r="R311" s="686"/>
      <c r="S311" s="686"/>
      <c r="T311" s="686"/>
      <c r="U311" s="686"/>
      <c r="V311" s="686"/>
      <c r="W311" s="686"/>
      <c r="X311" s="686"/>
      <c r="Y311" s="686"/>
      <c r="Z311" s="686"/>
      <c r="AA311" s="686"/>
      <c r="AB311" s="686"/>
      <c r="AC311" s="686"/>
      <c r="AD311" s="641"/>
      <c r="AE311" s="641"/>
      <c r="AF311" s="641"/>
      <c r="AG311" s="641"/>
      <c r="AH311" s="642"/>
      <c r="AI311" s="642"/>
      <c r="AJ311" s="642"/>
      <c r="AK311" s="642"/>
      <c r="AL311" s="642"/>
      <c r="AM311" s="642"/>
      <c r="AN311" s="642"/>
      <c r="AO311" s="642"/>
      <c r="AP311" s="642"/>
      <c r="AQ311" s="641"/>
      <c r="AR311" s="641"/>
      <c r="AS311" s="641"/>
      <c r="AT311" s="641"/>
      <c r="AU311" s="641"/>
      <c r="AV311" s="641"/>
      <c r="AW311" s="641"/>
      <c r="AX311" s="641"/>
      <c r="AY311" s="641"/>
      <c r="AZ311" s="641"/>
    </row>
    <row r="313" spans="2:83" x14ac:dyDescent="0.2">
      <c r="B313" s="687"/>
      <c r="C313" s="687"/>
    </row>
  </sheetData>
  <mergeCells count="618">
    <mergeCell ref="C311:AC311"/>
    <mergeCell ref="R303:AC303"/>
    <mergeCell ref="C304:D307"/>
    <mergeCell ref="E304:H304"/>
    <mergeCell ref="I304:Q304"/>
    <mergeCell ref="E305:H305"/>
    <mergeCell ref="I305:Q305"/>
    <mergeCell ref="R305:AC305"/>
    <mergeCell ref="F306:Q306"/>
    <mergeCell ref="F307:Q307"/>
    <mergeCell ref="B301:B307"/>
    <mergeCell ref="C301:D301"/>
    <mergeCell ref="E301:H301"/>
    <mergeCell ref="J301:Q301"/>
    <mergeCell ref="R301:AC302"/>
    <mergeCell ref="C302:D303"/>
    <mergeCell ref="E302:H302"/>
    <mergeCell ref="I302:Q302"/>
    <mergeCell ref="E303:H303"/>
    <mergeCell ref="I303:Q303"/>
    <mergeCell ref="F297:H299"/>
    <mergeCell ref="J297:Q297"/>
    <mergeCell ref="R297:U297"/>
    <mergeCell ref="W297:X297"/>
    <mergeCell ref="Z297:AA297"/>
    <mergeCell ref="R298:W298"/>
    <mergeCell ref="X298:Z298"/>
    <mergeCell ref="Y292:Z292"/>
    <mergeCell ref="F293:H293"/>
    <mergeCell ref="R293:U293"/>
    <mergeCell ref="V293:W293"/>
    <mergeCell ref="F294:H296"/>
    <mergeCell ref="O295:Q295"/>
    <mergeCell ref="R295:U295"/>
    <mergeCell ref="J296:Q296"/>
    <mergeCell ref="R296:U296"/>
    <mergeCell ref="E290:E299"/>
    <mergeCell ref="F290:H292"/>
    <mergeCell ref="O290:Q290"/>
    <mergeCell ref="R290:U290"/>
    <mergeCell ref="V290:W290"/>
    <mergeCell ref="J291:Q291"/>
    <mergeCell ref="R291:U291"/>
    <mergeCell ref="V291:W291"/>
    <mergeCell ref="J292:Q292"/>
    <mergeCell ref="S292:X292"/>
    <mergeCell ref="X287:Z287"/>
    <mergeCell ref="E288:H289"/>
    <mergeCell ref="O288:Q288"/>
    <mergeCell ref="Y288:Z288"/>
    <mergeCell ref="J289:K289"/>
    <mergeCell ref="M289:O289"/>
    <mergeCell ref="Y289:Z289"/>
    <mergeCell ref="Y284:Z284"/>
    <mergeCell ref="E285:H287"/>
    <mergeCell ref="O285:Q285"/>
    <mergeCell ref="AC285:AC287"/>
    <mergeCell ref="J286:Q286"/>
    <mergeCell ref="R286:U286"/>
    <mergeCell ref="W286:X286"/>
    <mergeCell ref="Z286:AA286"/>
    <mergeCell ref="J287:Q287"/>
    <mergeCell ref="R287:W287"/>
    <mergeCell ref="J281:Q281"/>
    <mergeCell ref="S281:AB281"/>
    <mergeCell ref="S282:X282"/>
    <mergeCell ref="Z282:AA282"/>
    <mergeCell ref="S283:X283"/>
    <mergeCell ref="Y283:Z283"/>
    <mergeCell ref="J276:Q276"/>
    <mergeCell ref="S276:AB276"/>
    <mergeCell ref="J277:Q277"/>
    <mergeCell ref="E278:H284"/>
    <mergeCell ref="AC278:AC284"/>
    <mergeCell ref="O279:Q279"/>
    <mergeCell ref="T279:W279"/>
    <mergeCell ref="X279:Z279"/>
    <mergeCell ref="J280:Q280"/>
    <mergeCell ref="S280:AB280"/>
    <mergeCell ref="D272:H274"/>
    <mergeCell ref="O272:Q272"/>
    <mergeCell ref="AC272:AC274"/>
    <mergeCell ref="J273:Q273"/>
    <mergeCell ref="J274:Q274"/>
    <mergeCell ref="B275:C299"/>
    <mergeCell ref="D275:H277"/>
    <mergeCell ref="O275:Q275"/>
    <mergeCell ref="S275:AB275"/>
    <mergeCell ref="AC275:AC277"/>
    <mergeCell ref="J268:Q268"/>
    <mergeCell ref="E269:H271"/>
    <mergeCell ref="O269:Q269"/>
    <mergeCell ref="R269:Y269"/>
    <mergeCell ref="Z269:AA269"/>
    <mergeCell ref="AC269:AC271"/>
    <mergeCell ref="J270:Q270"/>
    <mergeCell ref="J271:Q271"/>
    <mergeCell ref="D264:H265"/>
    <mergeCell ref="AC264:AC265"/>
    <mergeCell ref="J265:K265"/>
    <mergeCell ref="M265:O265"/>
    <mergeCell ref="E266:H268"/>
    <mergeCell ref="O266:Q266"/>
    <mergeCell ref="R266:Y266"/>
    <mergeCell ref="Z266:AA266"/>
    <mergeCell ref="AC266:AC268"/>
    <mergeCell ref="J267:Q267"/>
    <mergeCell ref="T258:AB258"/>
    <mergeCell ref="K259:Q259"/>
    <mergeCell ref="T259:AB259"/>
    <mergeCell ref="I260:M260"/>
    <mergeCell ref="K261:Q261"/>
    <mergeCell ref="L262:Q262"/>
    <mergeCell ref="Y251:Z251"/>
    <mergeCell ref="Y252:Z252"/>
    <mergeCell ref="E253:H255"/>
    <mergeCell ref="R254:X254"/>
    <mergeCell ref="Y254:Z254"/>
    <mergeCell ref="B256:C274"/>
    <mergeCell ref="D256:H263"/>
    <mergeCell ref="J256:Q256"/>
    <mergeCell ref="I257:M257"/>
    <mergeCell ref="K258:Q258"/>
    <mergeCell ref="X245:Z245"/>
    <mergeCell ref="D246:H249"/>
    <mergeCell ref="AC246:AC255"/>
    <mergeCell ref="S247:AB247"/>
    <mergeCell ref="S248:AB248"/>
    <mergeCell ref="S249:AB249"/>
    <mergeCell ref="E250:H252"/>
    <mergeCell ref="R250:X250"/>
    <mergeCell ref="Y250:Z250"/>
    <mergeCell ref="R251:X251"/>
    <mergeCell ref="AC241:AC245"/>
    <mergeCell ref="J242:Q242"/>
    <mergeCell ref="R242:U242"/>
    <mergeCell ref="E243:H245"/>
    <mergeCell ref="J244:Q244"/>
    <mergeCell ref="R244:U244"/>
    <mergeCell ref="W244:X244"/>
    <mergeCell ref="Z244:AA244"/>
    <mergeCell ref="J245:Q245"/>
    <mergeCell ref="R245:W245"/>
    <mergeCell ref="E240:H240"/>
    <mergeCell ref="R240:U240"/>
    <mergeCell ref="V240:W240"/>
    <mergeCell ref="E241:H242"/>
    <mergeCell ref="O241:Q241"/>
    <mergeCell ref="R241:U241"/>
    <mergeCell ref="R237:U237"/>
    <mergeCell ref="V237:W237"/>
    <mergeCell ref="AC237:AC240"/>
    <mergeCell ref="J238:Q238"/>
    <mergeCell ref="R238:U238"/>
    <mergeCell ref="V238:W238"/>
    <mergeCell ref="J239:Q239"/>
    <mergeCell ref="S239:X239"/>
    <mergeCell ref="Y239:Z239"/>
    <mergeCell ref="AC233:AC234"/>
    <mergeCell ref="J234:K234"/>
    <mergeCell ref="M234:N234"/>
    <mergeCell ref="P234:Q234"/>
    <mergeCell ref="D235:H236"/>
    <mergeCell ref="O235:Q235"/>
    <mergeCell ref="S235:AB235"/>
    <mergeCell ref="AC235:AC236"/>
    <mergeCell ref="J236:K236"/>
    <mergeCell ref="M236:O236"/>
    <mergeCell ref="Y228:Z228"/>
    <mergeCell ref="Y229:Z229"/>
    <mergeCell ref="E230:H232"/>
    <mergeCell ref="R231:X231"/>
    <mergeCell ref="Y231:Z231"/>
    <mergeCell ref="B233:C255"/>
    <mergeCell ref="D233:H234"/>
    <mergeCell ref="S236:AB236"/>
    <mergeCell ref="E237:H239"/>
    <mergeCell ref="O237:Q237"/>
    <mergeCell ref="B223:C232"/>
    <mergeCell ref="D223:H226"/>
    <mergeCell ref="AC223:AC232"/>
    <mergeCell ref="S224:AB224"/>
    <mergeCell ref="S225:AB225"/>
    <mergeCell ref="S226:AB226"/>
    <mergeCell ref="E227:H229"/>
    <mergeCell ref="R227:X227"/>
    <mergeCell ref="Y227:Z227"/>
    <mergeCell ref="R228:X228"/>
    <mergeCell ref="E215:H218"/>
    <mergeCell ref="R215:AB215"/>
    <mergeCell ref="J216:Q216"/>
    <mergeCell ref="R216:AB218"/>
    <mergeCell ref="J217:Q217"/>
    <mergeCell ref="E219:H222"/>
    <mergeCell ref="R219:AB219"/>
    <mergeCell ref="J220:Q220"/>
    <mergeCell ref="R220:AB222"/>
    <mergeCell ref="J221:Q221"/>
    <mergeCell ref="D211:H214"/>
    <mergeCell ref="AC211:AC222"/>
    <mergeCell ref="O212:Q212"/>
    <mergeCell ref="R212:U212"/>
    <mergeCell ref="W212:X212"/>
    <mergeCell ref="Z212:AA212"/>
    <mergeCell ref="J213:Q213"/>
    <mergeCell ref="R213:W213"/>
    <mergeCell ref="X213:Z213"/>
    <mergeCell ref="J214:Q214"/>
    <mergeCell ref="F208:H210"/>
    <mergeCell ref="J208:Q208"/>
    <mergeCell ref="R208:U208"/>
    <mergeCell ref="W208:X208"/>
    <mergeCell ref="Z208:AA208"/>
    <mergeCell ref="J209:Q209"/>
    <mergeCell ref="R209:W209"/>
    <mergeCell ref="X209:Z209"/>
    <mergeCell ref="Y204:Z204"/>
    <mergeCell ref="F205:H205"/>
    <mergeCell ref="R205:U205"/>
    <mergeCell ref="V205:W205"/>
    <mergeCell ref="F206:H207"/>
    <mergeCell ref="R206:U206"/>
    <mergeCell ref="O207:Q207"/>
    <mergeCell ref="R207:U207"/>
    <mergeCell ref="F202:H204"/>
    <mergeCell ref="O202:Q202"/>
    <mergeCell ref="R202:U202"/>
    <mergeCell ref="V202:W202"/>
    <mergeCell ref="J203:Q203"/>
    <mergeCell ref="R203:U203"/>
    <mergeCell ref="V203:W203"/>
    <mergeCell ref="J204:Q204"/>
    <mergeCell ref="S204:X204"/>
    <mergeCell ref="Z199:AA199"/>
    <mergeCell ref="E200:H201"/>
    <mergeCell ref="O200:Q200"/>
    <mergeCell ref="J201:K201"/>
    <mergeCell ref="M201:O201"/>
    <mergeCell ref="V201:W201"/>
    <mergeCell ref="T196:W196"/>
    <mergeCell ref="X196:Z196"/>
    <mergeCell ref="J197:Q197"/>
    <mergeCell ref="S197:AB197"/>
    <mergeCell ref="J198:Q198"/>
    <mergeCell ref="S198:AB198"/>
    <mergeCell ref="AC189:AC191"/>
    <mergeCell ref="J190:Q190"/>
    <mergeCell ref="J191:Q191"/>
    <mergeCell ref="D192:H194"/>
    <mergeCell ref="O192:Q192"/>
    <mergeCell ref="S192:AB192"/>
    <mergeCell ref="AC192:AC210"/>
    <mergeCell ref="J193:Q193"/>
    <mergeCell ref="S193:AB193"/>
    <mergeCell ref="J194:Q194"/>
    <mergeCell ref="B186:H186"/>
    <mergeCell ref="B187:C222"/>
    <mergeCell ref="D187:H188"/>
    <mergeCell ref="J188:K188"/>
    <mergeCell ref="M188:O188"/>
    <mergeCell ref="D189:H191"/>
    <mergeCell ref="O189:Q189"/>
    <mergeCell ref="E195:H199"/>
    <mergeCell ref="O196:Q196"/>
    <mergeCell ref="E202:E210"/>
    <mergeCell ref="E181:H183"/>
    <mergeCell ref="R181:W181"/>
    <mergeCell ref="X181:Z181"/>
    <mergeCell ref="AC181:AC183"/>
    <mergeCell ref="D184:H185"/>
    <mergeCell ref="R184:W184"/>
    <mergeCell ref="X184:Z184"/>
    <mergeCell ref="AC184:AC185"/>
    <mergeCell ref="B176:C185"/>
    <mergeCell ref="D176:H177"/>
    <mergeCell ref="J176:K176"/>
    <mergeCell ref="M176:O176"/>
    <mergeCell ref="S176:AB176"/>
    <mergeCell ref="AC176:AC177"/>
    <mergeCell ref="E178:H180"/>
    <mergeCell ref="AC178:AC180"/>
    <mergeCell ref="R179:W179"/>
    <mergeCell ref="X179:Z179"/>
    <mergeCell ref="B173:C175"/>
    <mergeCell ref="D173:H175"/>
    <mergeCell ref="J173:Q173"/>
    <mergeCell ref="AC173:AC175"/>
    <mergeCell ref="J174:Q174"/>
    <mergeCell ref="J175:Q175"/>
    <mergeCell ref="Y168:Z168"/>
    <mergeCell ref="Y169:Z169"/>
    <mergeCell ref="D170:H172"/>
    <mergeCell ref="AC170:AC172"/>
    <mergeCell ref="R171:X171"/>
    <mergeCell ref="Y171:Z171"/>
    <mergeCell ref="B163:C172"/>
    <mergeCell ref="D163:D169"/>
    <mergeCell ref="E163:E169"/>
    <mergeCell ref="F163:H167"/>
    <mergeCell ref="AC163:AC169"/>
    <mergeCell ref="R166:AB166"/>
    <mergeCell ref="R167:X167"/>
    <mergeCell ref="Y167:Z167"/>
    <mergeCell ref="F168:H169"/>
    <mergeCell ref="R168:X168"/>
    <mergeCell ref="Y159:Z159"/>
    <mergeCell ref="R160:X160"/>
    <mergeCell ref="Y160:Z160"/>
    <mergeCell ref="F161:H162"/>
    <mergeCell ref="R161:X161"/>
    <mergeCell ref="Y161:Z161"/>
    <mergeCell ref="F152:H153"/>
    <mergeCell ref="Y152:Z152"/>
    <mergeCell ref="E154:E162"/>
    <mergeCell ref="F154:H158"/>
    <mergeCell ref="AC154:AC162"/>
    <mergeCell ref="R157:AB157"/>
    <mergeCell ref="R158:X158"/>
    <mergeCell ref="Y158:Z158"/>
    <mergeCell ref="F159:H160"/>
    <mergeCell ref="R159:X159"/>
    <mergeCell ref="F145:H149"/>
    <mergeCell ref="R148:AB148"/>
    <mergeCell ref="R149:X149"/>
    <mergeCell ref="Y149:Z149"/>
    <mergeCell ref="F150:H151"/>
    <mergeCell ref="R150:X150"/>
    <mergeCell ref="Y150:Z150"/>
    <mergeCell ref="R151:X151"/>
    <mergeCell ref="Y151:Z151"/>
    <mergeCell ref="D138:H142"/>
    <mergeCell ref="AC138:AC142"/>
    <mergeCell ref="S139:AB139"/>
    <mergeCell ref="S140:AB140"/>
    <mergeCell ref="S141:AB141"/>
    <mergeCell ref="D143:D162"/>
    <mergeCell ref="F143:H143"/>
    <mergeCell ref="AC143:AC153"/>
    <mergeCell ref="F144:H144"/>
    <mergeCell ref="E145:E153"/>
    <mergeCell ref="E134:E137"/>
    <mergeCell ref="F134:H137"/>
    <mergeCell ref="J134:Q134"/>
    <mergeCell ref="AC134:AC137"/>
    <mergeCell ref="J135:Q135"/>
    <mergeCell ref="J136:Q136"/>
    <mergeCell ref="J137:Q137"/>
    <mergeCell ref="E130:E133"/>
    <mergeCell ref="F130:H133"/>
    <mergeCell ref="J130:Q130"/>
    <mergeCell ref="AC130:AC133"/>
    <mergeCell ref="J131:Q131"/>
    <mergeCell ref="J132:Q132"/>
    <mergeCell ref="J133:Q133"/>
    <mergeCell ref="E127:E129"/>
    <mergeCell ref="F127:H129"/>
    <mergeCell ref="J127:Q127"/>
    <mergeCell ref="AC127:AC129"/>
    <mergeCell ref="J128:Q128"/>
    <mergeCell ref="J129:Q129"/>
    <mergeCell ref="J124:Q124"/>
    <mergeCell ref="R124:W124"/>
    <mergeCell ref="E125:E126"/>
    <mergeCell ref="F125:H126"/>
    <mergeCell ref="J125:Q125"/>
    <mergeCell ref="AC125:AC126"/>
    <mergeCell ref="J126:Q126"/>
    <mergeCell ref="X122:Y122"/>
    <mergeCell ref="Z122:AA122"/>
    <mergeCell ref="J123:Q123"/>
    <mergeCell ref="R123:U123"/>
    <mergeCell ref="W123:X123"/>
    <mergeCell ref="Z123:AA123"/>
    <mergeCell ref="F114:H115"/>
    <mergeCell ref="B116:C162"/>
    <mergeCell ref="D116:H118"/>
    <mergeCell ref="AC116:AC118"/>
    <mergeCell ref="F119:H119"/>
    <mergeCell ref="AC119:AC124"/>
    <mergeCell ref="F120:H120"/>
    <mergeCell ref="E121:E124"/>
    <mergeCell ref="F121:H124"/>
    <mergeCell ref="R122:W122"/>
    <mergeCell ref="S106:X106"/>
    <mergeCell ref="Y106:Z106"/>
    <mergeCell ref="R107:U107"/>
    <mergeCell ref="V107:W107"/>
    <mergeCell ref="F110:H111"/>
    <mergeCell ref="F112:H113"/>
    <mergeCell ref="AC101:AC115"/>
    <mergeCell ref="R102:S102"/>
    <mergeCell ref="T102:U102"/>
    <mergeCell ref="W102:X102"/>
    <mergeCell ref="E103:H104"/>
    <mergeCell ref="W103:X103"/>
    <mergeCell ref="J104:Q104"/>
    <mergeCell ref="R104:U104"/>
    <mergeCell ref="V104:W104"/>
    <mergeCell ref="E105:H105"/>
    <mergeCell ref="R98:W98"/>
    <mergeCell ref="X98:Z98"/>
    <mergeCell ref="R99:W99"/>
    <mergeCell ref="X99:Z99"/>
    <mergeCell ref="B101:C115"/>
    <mergeCell ref="D101:H102"/>
    <mergeCell ref="J105:Q105"/>
    <mergeCell ref="R105:U105"/>
    <mergeCell ref="V105:W105"/>
    <mergeCell ref="E106:H109"/>
    <mergeCell ref="E93:H93"/>
    <mergeCell ref="B94:C100"/>
    <mergeCell ref="D94:H96"/>
    <mergeCell ref="AC94:AC96"/>
    <mergeCell ref="R95:W95"/>
    <mergeCell ref="X95:Z95"/>
    <mergeCell ref="R96:W96"/>
    <mergeCell ref="X96:Z96"/>
    <mergeCell ref="D97:H100"/>
    <mergeCell ref="AC97:AC100"/>
    <mergeCell ref="D87:H87"/>
    <mergeCell ref="AC87:AC93"/>
    <mergeCell ref="E88:H88"/>
    <mergeCell ref="S88:AB88"/>
    <mergeCell ref="E89:H89"/>
    <mergeCell ref="J89:Q89"/>
    <mergeCell ref="E90:H90"/>
    <mergeCell ref="J90:Q90"/>
    <mergeCell ref="E91:H91"/>
    <mergeCell ref="E92:H92"/>
    <mergeCell ref="F84:H86"/>
    <mergeCell ref="R84:X84"/>
    <mergeCell ref="Y84:Z84"/>
    <mergeCell ref="R85:X85"/>
    <mergeCell ref="Y85:Z85"/>
    <mergeCell ref="R86:X86"/>
    <mergeCell ref="Y86:Z86"/>
    <mergeCell ref="R82:T82"/>
    <mergeCell ref="U82:V82"/>
    <mergeCell ref="F83:H83"/>
    <mergeCell ref="J83:Q83"/>
    <mergeCell ref="R83:X83"/>
    <mergeCell ref="Y83:Z83"/>
    <mergeCell ref="E78:H81"/>
    <mergeCell ref="R79:T79"/>
    <mergeCell ref="V79:W79"/>
    <mergeCell ref="AC79:AC85"/>
    <mergeCell ref="R80:T80"/>
    <mergeCell ref="V80:W80"/>
    <mergeCell ref="Y80:Z80"/>
    <mergeCell ref="R81:T81"/>
    <mergeCell ref="F82:H82"/>
    <mergeCell ref="J82:Q82"/>
    <mergeCell ref="R75:R76"/>
    <mergeCell ref="S75:U76"/>
    <mergeCell ref="V75:Y75"/>
    <mergeCell ref="Z75:AA75"/>
    <mergeCell ref="J76:Q76"/>
    <mergeCell ref="V76:Y76"/>
    <mergeCell ref="Z76:AA76"/>
    <mergeCell ref="F70:H70"/>
    <mergeCell ref="R70:W70"/>
    <mergeCell ref="F71:H71"/>
    <mergeCell ref="R71:W71"/>
    <mergeCell ref="E72:H77"/>
    <mergeCell ref="AC72:AC77"/>
    <mergeCell ref="S73:U73"/>
    <mergeCell ref="V73:Y73"/>
    <mergeCell ref="Z73:AA73"/>
    <mergeCell ref="J75:Q75"/>
    <mergeCell ref="AC66:AC71"/>
    <mergeCell ref="F67:H67"/>
    <mergeCell ref="R67:W67"/>
    <mergeCell ref="X67:Z67"/>
    <mergeCell ref="F68:H68"/>
    <mergeCell ref="R68:W68"/>
    <mergeCell ref="X68:Z68"/>
    <mergeCell ref="F69:H69"/>
    <mergeCell ref="R69:W69"/>
    <mergeCell ref="X69:Z69"/>
    <mergeCell ref="AC57:AC59"/>
    <mergeCell ref="J58:Q58"/>
    <mergeCell ref="E61:H63"/>
    <mergeCell ref="R61:AB61"/>
    <mergeCell ref="AC61:AC63"/>
    <mergeCell ref="J62:Q62"/>
    <mergeCell ref="R62:X62"/>
    <mergeCell ref="J63:Q63"/>
    <mergeCell ref="R63:X63"/>
    <mergeCell ref="B51:H51"/>
    <mergeCell ref="I51:Q51"/>
    <mergeCell ref="R51:AB51"/>
    <mergeCell ref="B54:C93"/>
    <mergeCell ref="D54:H60"/>
    <mergeCell ref="S55:AB55"/>
    <mergeCell ref="J57:Q57"/>
    <mergeCell ref="E64:H64"/>
    <mergeCell ref="E65:H65"/>
    <mergeCell ref="E66:H66"/>
    <mergeCell ref="O47:P48"/>
    <mergeCell ref="AC47:AC48"/>
    <mergeCell ref="B49:H50"/>
    <mergeCell ref="I49:I50"/>
    <mergeCell ref="J49:K50"/>
    <mergeCell ref="N49:N50"/>
    <mergeCell ref="O49:P50"/>
    <mergeCell ref="R49:AB50"/>
    <mergeCell ref="AC49:AC50"/>
    <mergeCell ref="AC43:AC44"/>
    <mergeCell ref="C45:H46"/>
    <mergeCell ref="I45:I46"/>
    <mergeCell ref="J45:K46"/>
    <mergeCell ref="N45:N46"/>
    <mergeCell ref="O45:P46"/>
    <mergeCell ref="AC45:AC46"/>
    <mergeCell ref="R42:AB48"/>
    <mergeCell ref="C43:H44"/>
    <mergeCell ref="I43:I44"/>
    <mergeCell ref="J43:K44"/>
    <mergeCell ref="N43:N44"/>
    <mergeCell ref="O43:P44"/>
    <mergeCell ref="C47:H48"/>
    <mergeCell ref="I47:I48"/>
    <mergeCell ref="J47:K48"/>
    <mergeCell ref="N47:N48"/>
    <mergeCell ref="N38:N39"/>
    <mergeCell ref="O38:P39"/>
    <mergeCell ref="AC38:AC39"/>
    <mergeCell ref="C40:H41"/>
    <mergeCell ref="I40:I41"/>
    <mergeCell ref="J40:K41"/>
    <mergeCell ref="N40:N41"/>
    <mergeCell ref="O40:P41"/>
    <mergeCell ref="AC40:AC41"/>
    <mergeCell ref="I35:I36"/>
    <mergeCell ref="J35:K36"/>
    <mergeCell ref="N35:N36"/>
    <mergeCell ref="O35:P36"/>
    <mergeCell ref="AC35:AC36"/>
    <mergeCell ref="B37:H37"/>
    <mergeCell ref="R37:AB41"/>
    <mergeCell ref="C38:H39"/>
    <mergeCell ref="I38:I39"/>
    <mergeCell ref="J38:K39"/>
    <mergeCell ref="AC31:AC32"/>
    <mergeCell ref="C33:H34"/>
    <mergeCell ref="I33:I34"/>
    <mergeCell ref="J33:K34"/>
    <mergeCell ref="N33:N34"/>
    <mergeCell ref="O33:P34"/>
    <mergeCell ref="AC33:AC34"/>
    <mergeCell ref="J28:K28"/>
    <mergeCell ref="X29:Z29"/>
    <mergeCell ref="B30:H30"/>
    <mergeCell ref="R30:AB36"/>
    <mergeCell ref="C31:H32"/>
    <mergeCell ref="I31:I32"/>
    <mergeCell ref="J31:K32"/>
    <mergeCell ref="N31:N32"/>
    <mergeCell ref="O31:P32"/>
    <mergeCell ref="C35:H36"/>
    <mergeCell ref="AC22:AC25"/>
    <mergeCell ref="J24:K24"/>
    <mergeCell ref="X25:Z25"/>
    <mergeCell ref="C26:H29"/>
    <mergeCell ref="I26:I27"/>
    <mergeCell ref="J26:K27"/>
    <mergeCell ref="M26:M27"/>
    <mergeCell ref="N26:P27"/>
    <mergeCell ref="R26:AB26"/>
    <mergeCell ref="AC26:AC29"/>
    <mergeCell ref="C22:H25"/>
    <mergeCell ref="I22:I23"/>
    <mergeCell ref="J22:K23"/>
    <mergeCell ref="M22:M23"/>
    <mergeCell ref="N22:P23"/>
    <mergeCell ref="R22:AB22"/>
    <mergeCell ref="AC17:AC18"/>
    <mergeCell ref="C19:H20"/>
    <mergeCell ref="I19:I20"/>
    <mergeCell ref="J19:K20"/>
    <mergeCell ref="N19:N20"/>
    <mergeCell ref="O19:P20"/>
    <mergeCell ref="AC19:AC20"/>
    <mergeCell ref="O14:P15"/>
    <mergeCell ref="R16:AB20"/>
    <mergeCell ref="C17:H18"/>
    <mergeCell ref="I17:I18"/>
    <mergeCell ref="J17:K18"/>
    <mergeCell ref="N17:N18"/>
    <mergeCell ref="O17:P18"/>
    <mergeCell ref="AC11:AC12"/>
    <mergeCell ref="J13:K13"/>
    <mergeCell ref="M13:O13"/>
    <mergeCell ref="R13:AB15"/>
    <mergeCell ref="AC13:AC15"/>
    <mergeCell ref="B14:B15"/>
    <mergeCell ref="C14:H15"/>
    <mergeCell ref="I14:I15"/>
    <mergeCell ref="J14:K15"/>
    <mergeCell ref="N14:N15"/>
    <mergeCell ref="B11:H12"/>
    <mergeCell ref="I11:I12"/>
    <mergeCell ref="J11:K12"/>
    <mergeCell ref="N11:N12"/>
    <mergeCell ref="O11:P12"/>
    <mergeCell ref="R11:AB12"/>
    <mergeCell ref="I8:Q8"/>
    <mergeCell ref="R8:AB8"/>
    <mergeCell ref="AH8:AJ8"/>
    <mergeCell ref="B9:H9"/>
    <mergeCell ref="I9:Q9"/>
    <mergeCell ref="R9:AB9"/>
    <mergeCell ref="B2:E2"/>
    <mergeCell ref="B3:AC3"/>
    <mergeCell ref="D4:E4"/>
    <mergeCell ref="C6:D6"/>
    <mergeCell ref="F6:G6"/>
    <mergeCell ref="H7:AC7"/>
  </mergeCells>
  <phoneticPr fontId="2"/>
  <conditionalFormatting sqref="Y292:Z292 Y239:Z239 Y204:Z204 Y106:Z106">
    <cfRule type="cellIs" dxfId="188" priority="1" stopIfTrue="1" operator="greaterThan">
      <formula>650</formula>
    </cfRule>
    <cfRule type="cellIs" dxfId="187" priority="2" stopIfTrue="1" operator="lessThan">
      <formula>550</formula>
    </cfRule>
  </conditionalFormatting>
  <conditionalFormatting sqref="Y293:Z294 Y291:Z291 Y240:Z240 Y238:Z238 Z254 Y205:Z205 Y203:Z203 Z231 Z171 Y107:Z107 Y105:Z105">
    <cfRule type="cellIs" dxfId="186" priority="3"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185" priority="4" stopIfTrue="1" operator="greaterThanOrEqual">
      <formula>"●適合"</formula>
    </cfRule>
    <cfRule type="cellIs" dxfId="184" priority="5" stopIfTrue="1" operator="equal">
      <formula>"◆未達"</formula>
    </cfRule>
    <cfRule type="cellIs" dxfId="183" priority="6" stopIfTrue="1" operator="equal">
      <formula>"▼矛盾"</formula>
    </cfRule>
  </conditionalFormatting>
  <conditionalFormatting sqref="AJ291 AJ238 AJ203 AJ105">
    <cfRule type="cellIs" dxfId="182" priority="7" stopIfTrue="1" operator="greaterThanOrEqual">
      <formula>"●適合"</formula>
    </cfRule>
    <cfRule type="cellIs" dxfId="181" priority="8" stopIfTrue="1" operator="equal">
      <formula>"◆195未満"</formula>
    </cfRule>
    <cfRule type="cellIs" dxfId="180" priority="9" stopIfTrue="1" operator="equal">
      <formula>"▼矛盾"</formula>
    </cfRule>
  </conditionalFormatting>
  <conditionalFormatting sqref="AJ293 AJ158 AJ240 AJ167 AJ205 AJ227 AJ107 AJ149 AJ250">
    <cfRule type="cellIs" dxfId="179" priority="10" stopIfTrue="1" operator="greaterThanOrEqual">
      <formula>"●適合"</formula>
    </cfRule>
    <cfRule type="cellIs" dxfId="178" priority="11" stopIfTrue="1" operator="equal">
      <formula>"◆30超過"</formula>
    </cfRule>
    <cfRule type="cellIs" dxfId="177" priority="12" stopIfTrue="1" operator="equal">
      <formula>"▼矛盾"</formula>
    </cfRule>
  </conditionalFormatting>
  <conditionalFormatting sqref="AJ287 AJ298 AJ209 AJ213 AJ124">
    <cfRule type="cellIs" dxfId="176" priority="13" stopIfTrue="1" operator="greaterThanOrEqual">
      <formula>"●適合"</formula>
    </cfRule>
    <cfRule type="cellIs" dxfId="175" priority="14" stopIfTrue="1" operator="equal">
      <formula>"◆低すぎ"</formula>
    </cfRule>
    <cfRule type="cellIs" dxfId="174" priority="15" stopIfTrue="1" operator="equal">
      <formula>"高すぎ"</formula>
    </cfRule>
  </conditionalFormatting>
  <conditionalFormatting sqref="AH57:AI57">
    <cfRule type="cellIs" dxfId="173" priority="16" stopIfTrue="1" operator="equal">
      <formula>"●適合"</formula>
    </cfRule>
    <cfRule type="cellIs" dxfId="172" priority="17" stopIfTrue="1" operator="equal">
      <formula>"★未達"</formula>
    </cfRule>
    <cfRule type="cellIs" dxfId="171" priority="18" stopIfTrue="1" operator="equal">
      <formula>"▲矛盾"</formula>
    </cfRule>
  </conditionalFormatting>
  <conditionalFormatting sqref="AQ55">
    <cfRule type="cellIs" dxfId="170" priority="19" stopIfTrue="1" operator="greaterThanOrEqual">
      <formula>"●適合"</formula>
    </cfRule>
    <cfRule type="cellIs" dxfId="169" priority="20" stopIfTrue="1" operator="equal">
      <formula>"◆未達"</formula>
    </cfRule>
    <cfRule type="cellIs" dxfId="168" priority="21" stopIfTrue="1" operator="lessThanOrEqual">
      <formula>"▼矛盾"</formula>
    </cfRule>
  </conditionalFormatting>
  <conditionalFormatting sqref="AJ110">
    <cfRule type="cellIs" dxfId="167" priority="22" stopIfTrue="1" operator="greaterThanOrEqual">
      <formula>"●適合"</formula>
    </cfRule>
    <cfRule type="cellIs" dxfId="166" priority="23" stopIfTrue="1" operator="equal">
      <formula>"◆寸法"</formula>
    </cfRule>
    <cfRule type="cellIs" dxfId="165" priority="24" stopIfTrue="1" operator="equal">
      <formula>"▼矛盾"</formula>
    </cfRule>
  </conditionalFormatting>
  <conditionalFormatting sqref="AJ103">
    <cfRule type="cellIs" dxfId="164" priority="25" stopIfTrue="1" operator="greaterThanOrEqual">
      <formula>"●適合"</formula>
    </cfRule>
    <cfRule type="cellIs" dxfId="163" priority="26" stopIfTrue="1" operator="equal">
      <formula>"◆過勾配"</formula>
    </cfRule>
    <cfRule type="cellIs" dxfId="162" priority="27" stopIfTrue="1" operator="equal">
      <formula>"▼矛盾"</formula>
    </cfRule>
  </conditionalFormatting>
  <conditionalFormatting sqref="AJ122">
    <cfRule type="cellIs" dxfId="161" priority="28" stopIfTrue="1" operator="lessThanOrEqual">
      <formula>45</formula>
    </cfRule>
    <cfRule type="cellIs" dxfId="160" priority="29" stopIfTrue="1" operator="equal">
      <formula>"■未答"</formula>
    </cfRule>
    <cfRule type="cellIs" dxfId="159" priority="30" stopIfTrue="1" operator="greaterThan">
      <formula>45</formula>
    </cfRule>
  </conditionalFormatting>
  <conditionalFormatting sqref="AM12:AP12">
    <cfRule type="cellIs" dxfId="158" priority="31" stopIfTrue="1" operator="greaterThanOrEqual">
      <formula>"●適合"</formula>
    </cfRule>
    <cfRule type="cellIs" dxfId="157" priority="32" stopIfTrue="1" operator="equal">
      <formula>"◆未達"</formula>
    </cfRule>
    <cfRule type="cellIs" dxfId="156" priority="33" stopIfTrue="1" operator="equal">
      <formula>"▼矛盾"</formula>
    </cfRule>
  </conditionalFormatting>
  <conditionalFormatting sqref="AH11">
    <cfRule type="cellIs" dxfId="155" priority="34" stopIfTrue="1" operator="greaterThanOrEqual">
      <formula>"●適合"</formula>
    </cfRule>
    <cfRule type="cellIs" dxfId="154" priority="35" stopIfTrue="1" operator="equal">
      <formula>"◆未達"</formula>
    </cfRule>
    <cfRule type="cellIs" dxfId="153" priority="36" stopIfTrue="1" operator="equal">
      <formula>"▼矛盾"</formula>
    </cfRule>
  </conditionalFormatting>
  <conditionalFormatting sqref="AM15:AP15">
    <cfRule type="cellIs" dxfId="152" priority="37" stopIfTrue="1" operator="greaterThanOrEqual">
      <formula>"●適合"</formula>
    </cfRule>
    <cfRule type="cellIs" dxfId="151" priority="38" stopIfTrue="1" operator="equal">
      <formula>"◆未達"</formula>
    </cfRule>
    <cfRule type="cellIs" dxfId="150" priority="39" stopIfTrue="1" operator="equal">
      <formula>"▼矛盾"</formula>
    </cfRule>
  </conditionalFormatting>
  <conditionalFormatting sqref="AH14">
    <cfRule type="cellIs" dxfId="149" priority="40" stopIfTrue="1" operator="greaterThanOrEqual">
      <formula>"●適合"</formula>
    </cfRule>
    <cfRule type="cellIs" dxfId="148" priority="41" stopIfTrue="1" operator="equal">
      <formula>"◆未達"</formula>
    </cfRule>
    <cfRule type="cellIs" dxfId="147" priority="42" stopIfTrue="1" operator="equal">
      <formula>"▼矛盾"</formula>
    </cfRule>
  </conditionalFormatting>
  <conditionalFormatting sqref="AM18:AP18">
    <cfRule type="cellIs" dxfId="146" priority="43" stopIfTrue="1" operator="greaterThanOrEqual">
      <formula>"●適合"</formula>
    </cfRule>
    <cfRule type="cellIs" dxfId="145" priority="44" stopIfTrue="1" operator="equal">
      <formula>"◆未達"</formula>
    </cfRule>
    <cfRule type="cellIs" dxfId="144" priority="45" stopIfTrue="1" operator="equal">
      <formula>"▼矛盾"</formula>
    </cfRule>
  </conditionalFormatting>
  <conditionalFormatting sqref="AH24">
    <cfRule type="cellIs" dxfId="143" priority="46" stopIfTrue="1" operator="greaterThanOrEqual">
      <formula>"●適合"</formula>
    </cfRule>
    <cfRule type="cellIs" dxfId="142" priority="47" stopIfTrue="1" operator="equal">
      <formula>"◆未達"</formula>
    </cfRule>
    <cfRule type="cellIs" dxfId="141" priority="48" stopIfTrue="1" operator="equal">
      <formula>"▼矛盾"</formula>
    </cfRule>
  </conditionalFormatting>
  <conditionalFormatting sqref="AH17">
    <cfRule type="cellIs" dxfId="140" priority="49" stopIfTrue="1" operator="greaterThanOrEqual">
      <formula>"●適合"</formula>
    </cfRule>
    <cfRule type="cellIs" dxfId="139" priority="50" stopIfTrue="1" operator="equal">
      <formula>"◆未達"</formula>
    </cfRule>
    <cfRule type="cellIs" dxfId="138" priority="51" stopIfTrue="1" operator="equal">
      <formula>"▼矛盾"</formula>
    </cfRule>
  </conditionalFormatting>
  <conditionalFormatting sqref="AM20:AP20">
    <cfRule type="cellIs" dxfId="137" priority="52" stopIfTrue="1" operator="greaterThanOrEqual">
      <formula>"●適合"</formula>
    </cfRule>
    <cfRule type="cellIs" dxfId="136" priority="53" stopIfTrue="1" operator="equal">
      <formula>"◆未達"</formula>
    </cfRule>
    <cfRule type="cellIs" dxfId="135" priority="54" stopIfTrue="1" operator="equal">
      <formula>"▼矛盾"</formula>
    </cfRule>
  </conditionalFormatting>
  <conditionalFormatting sqref="AH19">
    <cfRule type="cellIs" dxfId="134" priority="55" stopIfTrue="1" operator="greaterThanOrEqual">
      <formula>"●適合"</formula>
    </cfRule>
    <cfRule type="cellIs" dxfId="133" priority="56" stopIfTrue="1" operator="equal">
      <formula>"◆未達"</formula>
    </cfRule>
    <cfRule type="cellIs" dxfId="132" priority="57" stopIfTrue="1" operator="equal">
      <formula>"▼矛盾"</formula>
    </cfRule>
  </conditionalFormatting>
  <conditionalFormatting sqref="AM23:AP23">
    <cfRule type="cellIs" dxfId="131" priority="58" stopIfTrue="1" operator="greaterThanOrEqual">
      <formula>"●適合"</formula>
    </cfRule>
    <cfRule type="cellIs" dxfId="130" priority="59" stopIfTrue="1" operator="equal">
      <formula>"◆未達"</formula>
    </cfRule>
    <cfRule type="cellIs" dxfId="129" priority="60" stopIfTrue="1" operator="equal">
      <formula>"▼矛盾"</formula>
    </cfRule>
  </conditionalFormatting>
  <conditionalFormatting sqref="AH22">
    <cfRule type="cellIs" dxfId="128" priority="61" stopIfTrue="1" operator="greaterThanOrEqual">
      <formula>"●適合"</formula>
    </cfRule>
    <cfRule type="cellIs" dxfId="127" priority="62" stopIfTrue="1" operator="equal">
      <formula>"◆未達"</formula>
    </cfRule>
    <cfRule type="cellIs" dxfId="126" priority="63" stopIfTrue="1" operator="equal">
      <formula>"▼矛盾"</formula>
    </cfRule>
  </conditionalFormatting>
  <conditionalFormatting sqref="AM25:AP25">
    <cfRule type="cellIs" dxfId="125" priority="64" stopIfTrue="1" operator="greaterThanOrEqual">
      <formula>"●適合"</formula>
    </cfRule>
    <cfRule type="cellIs" dxfId="124" priority="65" stopIfTrue="1" operator="equal">
      <formula>"◆未達"</formula>
    </cfRule>
    <cfRule type="cellIs" dxfId="123" priority="66" stopIfTrue="1" operator="equal">
      <formula>"▼矛盾"</formula>
    </cfRule>
  </conditionalFormatting>
  <conditionalFormatting sqref="AH28">
    <cfRule type="cellIs" dxfId="122" priority="67" stopIfTrue="1" operator="greaterThanOrEqual">
      <formula>"●適合"</formula>
    </cfRule>
    <cfRule type="cellIs" dxfId="121" priority="68" stopIfTrue="1" operator="equal">
      <formula>"◆未達"</formula>
    </cfRule>
    <cfRule type="cellIs" dxfId="120" priority="69" stopIfTrue="1" operator="equal">
      <formula>"▼矛盾"</formula>
    </cfRule>
  </conditionalFormatting>
  <conditionalFormatting sqref="AM27:AP27">
    <cfRule type="cellIs" dxfId="119" priority="70" stopIfTrue="1" operator="greaterThanOrEqual">
      <formula>"●適合"</formula>
    </cfRule>
    <cfRule type="cellIs" dxfId="118" priority="71" stopIfTrue="1" operator="equal">
      <formula>"◆未達"</formula>
    </cfRule>
    <cfRule type="cellIs" dxfId="117" priority="72" stopIfTrue="1" operator="equal">
      <formula>"▼矛盾"</formula>
    </cfRule>
  </conditionalFormatting>
  <conditionalFormatting sqref="AH26">
    <cfRule type="cellIs" dxfId="116" priority="73" stopIfTrue="1" operator="greaterThanOrEqual">
      <formula>"●適合"</formula>
    </cfRule>
    <cfRule type="cellIs" dxfId="115" priority="74" stopIfTrue="1" operator="equal">
      <formula>"◆未達"</formula>
    </cfRule>
    <cfRule type="cellIs" dxfId="114" priority="75" stopIfTrue="1" operator="equal">
      <formula>"▼矛盾"</formula>
    </cfRule>
  </conditionalFormatting>
  <conditionalFormatting sqref="AM29:AP29">
    <cfRule type="cellIs" dxfId="113" priority="76" stopIfTrue="1" operator="greaterThanOrEqual">
      <formula>"●適合"</formula>
    </cfRule>
    <cfRule type="cellIs" dxfId="112" priority="77" stopIfTrue="1" operator="equal">
      <formula>"◆未達"</formula>
    </cfRule>
    <cfRule type="cellIs" dxfId="111" priority="78" stopIfTrue="1" operator="equal">
      <formula>"▼矛盾"</formula>
    </cfRule>
  </conditionalFormatting>
  <conditionalFormatting sqref="AM32:AP32">
    <cfRule type="cellIs" dxfId="110" priority="79" stopIfTrue="1" operator="greaterThanOrEqual">
      <formula>"●適合"</formula>
    </cfRule>
    <cfRule type="cellIs" dxfId="109" priority="80" stopIfTrue="1" operator="equal">
      <formula>"◆未達"</formula>
    </cfRule>
    <cfRule type="cellIs" dxfId="108" priority="81" stopIfTrue="1" operator="equal">
      <formula>"▼矛盾"</formula>
    </cfRule>
  </conditionalFormatting>
  <conditionalFormatting sqref="AH31">
    <cfRule type="cellIs" dxfId="107" priority="82" stopIfTrue="1" operator="greaterThanOrEqual">
      <formula>"●適合"</formula>
    </cfRule>
    <cfRule type="cellIs" dxfId="106" priority="83" stopIfTrue="1" operator="equal">
      <formula>"◆未達"</formula>
    </cfRule>
    <cfRule type="cellIs" dxfId="105" priority="84" stopIfTrue="1" operator="equal">
      <formula>"▼矛盾"</formula>
    </cfRule>
  </conditionalFormatting>
  <conditionalFormatting sqref="AM34:AP34">
    <cfRule type="cellIs" dxfId="104" priority="85" stopIfTrue="1" operator="greaterThanOrEqual">
      <formula>"●適合"</formula>
    </cfRule>
    <cfRule type="cellIs" dxfId="103" priority="86" stopIfTrue="1" operator="equal">
      <formula>"◆未達"</formula>
    </cfRule>
    <cfRule type="cellIs" dxfId="102" priority="87" stopIfTrue="1" operator="equal">
      <formula>"▼矛盾"</formula>
    </cfRule>
  </conditionalFormatting>
  <conditionalFormatting sqref="AH33">
    <cfRule type="cellIs" dxfId="101" priority="88" stopIfTrue="1" operator="greaterThanOrEqual">
      <formula>"●適合"</formula>
    </cfRule>
    <cfRule type="cellIs" dxfId="100" priority="89" stopIfTrue="1" operator="equal">
      <formula>"◆未達"</formula>
    </cfRule>
    <cfRule type="cellIs" dxfId="99" priority="90" stopIfTrue="1" operator="equal">
      <formula>"▼矛盾"</formula>
    </cfRule>
  </conditionalFormatting>
  <conditionalFormatting sqref="AM36:AP36">
    <cfRule type="cellIs" dxfId="98" priority="91" stopIfTrue="1" operator="greaterThanOrEqual">
      <formula>"●適合"</formula>
    </cfRule>
    <cfRule type="cellIs" dxfId="97" priority="92" stopIfTrue="1" operator="equal">
      <formula>"◆未達"</formula>
    </cfRule>
    <cfRule type="cellIs" dxfId="96" priority="93" stopIfTrue="1" operator="equal">
      <formula>"▼矛盾"</formula>
    </cfRule>
  </conditionalFormatting>
  <conditionalFormatting sqref="AH35">
    <cfRule type="cellIs" dxfId="95" priority="94" stopIfTrue="1" operator="greaterThanOrEqual">
      <formula>"●適合"</formula>
    </cfRule>
    <cfRule type="cellIs" dxfId="94" priority="95" stopIfTrue="1" operator="equal">
      <formula>"◆未達"</formula>
    </cfRule>
    <cfRule type="cellIs" dxfId="93" priority="96" stopIfTrue="1" operator="equal">
      <formula>"▼矛盾"</formula>
    </cfRule>
  </conditionalFormatting>
  <conditionalFormatting sqref="AM39:AP39">
    <cfRule type="cellIs" dxfId="92" priority="97" stopIfTrue="1" operator="greaterThanOrEqual">
      <formula>"●適合"</formula>
    </cfRule>
    <cfRule type="cellIs" dxfId="91" priority="98" stopIfTrue="1" operator="equal">
      <formula>"◆未達"</formula>
    </cfRule>
    <cfRule type="cellIs" dxfId="90" priority="99" stopIfTrue="1" operator="equal">
      <formula>"▼矛盾"</formula>
    </cfRule>
  </conditionalFormatting>
  <conditionalFormatting sqref="AH38">
    <cfRule type="cellIs" dxfId="89" priority="100" stopIfTrue="1" operator="greaterThanOrEqual">
      <formula>"●適合"</formula>
    </cfRule>
    <cfRule type="cellIs" dxfId="88" priority="101" stopIfTrue="1" operator="equal">
      <formula>"◆未達"</formula>
    </cfRule>
    <cfRule type="cellIs" dxfId="87" priority="102" stopIfTrue="1" operator="equal">
      <formula>"▼矛盾"</formula>
    </cfRule>
  </conditionalFormatting>
  <conditionalFormatting sqref="AM41:AP41">
    <cfRule type="cellIs" dxfId="86" priority="103" stopIfTrue="1" operator="greaterThanOrEqual">
      <formula>"●適合"</formula>
    </cfRule>
    <cfRule type="cellIs" dxfId="85" priority="104" stopIfTrue="1" operator="equal">
      <formula>"◆未達"</formula>
    </cfRule>
    <cfRule type="cellIs" dxfId="84" priority="105" stopIfTrue="1" operator="equal">
      <formula>"▼矛盾"</formula>
    </cfRule>
  </conditionalFormatting>
  <conditionalFormatting sqref="AH40">
    <cfRule type="cellIs" dxfId="83" priority="106" stopIfTrue="1" operator="greaterThanOrEqual">
      <formula>"●適合"</formula>
    </cfRule>
    <cfRule type="cellIs" dxfId="82" priority="107" stopIfTrue="1" operator="equal">
      <formula>"◆未達"</formula>
    </cfRule>
    <cfRule type="cellIs" dxfId="81" priority="108" stopIfTrue="1" operator="equal">
      <formula>"▼矛盾"</formula>
    </cfRule>
  </conditionalFormatting>
  <conditionalFormatting sqref="AM44:AP44">
    <cfRule type="cellIs" dxfId="80" priority="109" stopIfTrue="1" operator="greaterThanOrEqual">
      <formula>"●適合"</formula>
    </cfRule>
    <cfRule type="cellIs" dxfId="79" priority="110" stopIfTrue="1" operator="equal">
      <formula>"◆未達"</formula>
    </cfRule>
    <cfRule type="cellIs" dxfId="78" priority="111" stopIfTrue="1" operator="equal">
      <formula>"▼矛盾"</formula>
    </cfRule>
  </conditionalFormatting>
  <conditionalFormatting sqref="AH43">
    <cfRule type="cellIs" dxfId="77" priority="112" stopIfTrue="1" operator="greaterThanOrEqual">
      <formula>"●適合"</formula>
    </cfRule>
    <cfRule type="cellIs" dxfId="76" priority="113" stopIfTrue="1" operator="equal">
      <formula>"◆未達"</formula>
    </cfRule>
    <cfRule type="cellIs" dxfId="75" priority="114" stopIfTrue="1" operator="equal">
      <formula>"▼矛盾"</formula>
    </cfRule>
  </conditionalFormatting>
  <conditionalFormatting sqref="AM46:AP46">
    <cfRule type="cellIs" dxfId="74" priority="115" stopIfTrue="1" operator="greaterThanOrEqual">
      <formula>"●適合"</formula>
    </cfRule>
    <cfRule type="cellIs" dxfId="73" priority="116" stopIfTrue="1" operator="equal">
      <formula>"◆未達"</formula>
    </cfRule>
    <cfRule type="cellIs" dxfId="72" priority="117" stopIfTrue="1" operator="equal">
      <formula>"▼矛盾"</formula>
    </cfRule>
  </conditionalFormatting>
  <conditionalFormatting sqref="AH45">
    <cfRule type="cellIs" dxfId="71" priority="118" stopIfTrue="1" operator="greaterThanOrEqual">
      <formula>"●適合"</formula>
    </cfRule>
    <cfRule type="cellIs" dxfId="70" priority="119" stopIfTrue="1" operator="equal">
      <formula>"◆未達"</formula>
    </cfRule>
    <cfRule type="cellIs" dxfId="69" priority="120" stopIfTrue="1" operator="equal">
      <formula>"▼矛盾"</formula>
    </cfRule>
  </conditionalFormatting>
  <conditionalFormatting sqref="AM48:AP48">
    <cfRule type="cellIs" dxfId="68" priority="121" stopIfTrue="1" operator="greaterThanOrEqual">
      <formula>"●適合"</formula>
    </cfRule>
    <cfRule type="cellIs" dxfId="67" priority="122" stopIfTrue="1" operator="equal">
      <formula>"◆未達"</formula>
    </cfRule>
    <cfRule type="cellIs" dxfId="66" priority="123" stopIfTrue="1" operator="equal">
      <formula>"▼矛盾"</formula>
    </cfRule>
  </conditionalFormatting>
  <conditionalFormatting sqref="AH47">
    <cfRule type="cellIs" dxfId="65" priority="124" stopIfTrue="1" operator="greaterThanOrEqual">
      <formula>"●適合"</formula>
    </cfRule>
    <cfRule type="cellIs" dxfId="64" priority="125" stopIfTrue="1" operator="equal">
      <formula>"◆未達"</formula>
    </cfRule>
    <cfRule type="cellIs" dxfId="63" priority="126" stopIfTrue="1" operator="equal">
      <formula>"▼矛盾"</formula>
    </cfRule>
  </conditionalFormatting>
  <conditionalFormatting sqref="AM50:AP50">
    <cfRule type="cellIs" dxfId="62" priority="127" stopIfTrue="1" operator="greaterThanOrEqual">
      <formula>"●適合"</formula>
    </cfRule>
    <cfRule type="cellIs" dxfId="61" priority="128" stopIfTrue="1" operator="equal">
      <formula>"◆未達"</formula>
    </cfRule>
    <cfRule type="cellIs" dxfId="60" priority="129" stopIfTrue="1" operator="equal">
      <formula>"▼矛盾"</formula>
    </cfRule>
  </conditionalFormatting>
  <conditionalFormatting sqref="AH49">
    <cfRule type="cellIs" dxfId="59" priority="130" stopIfTrue="1" operator="greaterThanOrEqual">
      <formula>"●適合"</formula>
    </cfRule>
    <cfRule type="cellIs" dxfId="58" priority="131" stopIfTrue="1" operator="equal">
      <formula>"◆未達"</formula>
    </cfRule>
    <cfRule type="cellIs" dxfId="57" priority="132" stopIfTrue="1" operator="equal">
      <formula>"▼矛盾"</formula>
    </cfRule>
  </conditionalFormatting>
  <conditionalFormatting sqref="AH139:AI139 AM140:AQ140">
    <cfRule type="cellIs" dxfId="56" priority="133" stopIfTrue="1" operator="greaterThanOrEqual">
      <formula>"●適合"</formula>
    </cfRule>
    <cfRule type="cellIs" dxfId="55" priority="134" stopIfTrue="1" operator="equal">
      <formula>"◆未達"</formula>
    </cfRule>
    <cfRule type="cellIs" dxfId="54" priority="135" stopIfTrue="1" operator="equal">
      <formula>"▼矛盾"</formula>
    </cfRule>
  </conditionalFormatting>
  <conditionalFormatting sqref="AQ148:AR148 AM148:AO148">
    <cfRule type="cellIs" dxfId="53" priority="136" stopIfTrue="1" operator="greaterThanOrEqual">
      <formula>"●適合"</formula>
    </cfRule>
    <cfRule type="cellIs" dxfId="52" priority="137" stopIfTrue="1" operator="equal">
      <formula>"◆未達"</formula>
    </cfRule>
    <cfRule type="cellIs" dxfId="51" priority="138" stopIfTrue="1" operator="equal">
      <formula>"▼矛盾"</formula>
    </cfRule>
  </conditionalFormatting>
  <conditionalFormatting sqref="AP148">
    <cfRule type="cellIs" dxfId="50" priority="139" stopIfTrue="1" operator="greaterThanOrEqual">
      <formula>"●適合"</formula>
    </cfRule>
    <cfRule type="cellIs" dxfId="49" priority="140" stopIfTrue="1" operator="equal">
      <formula>"◆未達"</formula>
    </cfRule>
    <cfRule type="cellIs" dxfId="48" priority="141" stopIfTrue="1" operator="equal">
      <formula>"▼矛盾"</formula>
    </cfRule>
  </conditionalFormatting>
  <conditionalFormatting sqref="AN146:AQ146">
    <cfRule type="cellIs" dxfId="47" priority="142" stopIfTrue="1" operator="greaterThanOrEqual">
      <formula>"●適合"</formula>
    </cfRule>
    <cfRule type="cellIs" dxfId="46" priority="143" stopIfTrue="1" operator="equal">
      <formula>"◆未達"</formula>
    </cfRule>
    <cfRule type="cellIs" dxfId="45" priority="144" stopIfTrue="1" operator="equal">
      <formula>"▼矛盾"</formula>
    </cfRule>
  </conditionalFormatting>
  <conditionalFormatting sqref="AM146">
    <cfRule type="cellIs" dxfId="44" priority="145" stopIfTrue="1" operator="greaterThanOrEqual">
      <formula>"●適合"</formula>
    </cfRule>
    <cfRule type="cellIs" dxfId="43" priority="146" stopIfTrue="1" operator="equal">
      <formula>"◆未達"</formula>
    </cfRule>
    <cfRule type="cellIs" dxfId="42" priority="147" stopIfTrue="1" operator="equal">
      <formula>"▼矛盾"</formula>
    </cfRule>
  </conditionalFormatting>
  <conditionalFormatting sqref="AN155:AQ155">
    <cfRule type="cellIs" dxfId="41" priority="148" stopIfTrue="1" operator="greaterThanOrEqual">
      <formula>"●適合"</formula>
    </cfRule>
    <cfRule type="cellIs" dxfId="40" priority="149" stopIfTrue="1" operator="equal">
      <formula>"◆未達"</formula>
    </cfRule>
    <cfRule type="cellIs" dxfId="39" priority="150" stopIfTrue="1" operator="equal">
      <formula>"▼矛盾"</formula>
    </cfRule>
  </conditionalFormatting>
  <conditionalFormatting sqref="AM155">
    <cfRule type="cellIs" dxfId="38" priority="151" stopIfTrue="1" operator="greaterThanOrEqual">
      <formula>"●適合"</formula>
    </cfRule>
    <cfRule type="cellIs" dxfId="37" priority="152" stopIfTrue="1" operator="equal">
      <formula>"◆未達"</formula>
    </cfRule>
    <cfRule type="cellIs" dxfId="36" priority="153" stopIfTrue="1" operator="equal">
      <formula>"▼矛盾"</formula>
    </cfRule>
  </conditionalFormatting>
  <conditionalFormatting sqref="AQ157:AR157 AM157:AO157">
    <cfRule type="cellIs" dxfId="35" priority="154" stopIfTrue="1" operator="greaterThanOrEqual">
      <formula>"●適合"</formula>
    </cfRule>
    <cfRule type="cellIs" dxfId="34" priority="155" stopIfTrue="1" operator="equal">
      <formula>"◆未達"</formula>
    </cfRule>
    <cfRule type="cellIs" dxfId="33" priority="156" stopIfTrue="1" operator="equal">
      <formula>"▼矛盾"</formula>
    </cfRule>
  </conditionalFormatting>
  <conditionalFormatting sqref="AP157">
    <cfRule type="cellIs" dxfId="32" priority="157" stopIfTrue="1" operator="greaterThanOrEqual">
      <formula>"●適合"</formula>
    </cfRule>
    <cfRule type="cellIs" dxfId="31" priority="158" stopIfTrue="1" operator="equal">
      <formula>"◆未達"</formula>
    </cfRule>
    <cfRule type="cellIs" dxfId="30" priority="159" stopIfTrue="1" operator="equal">
      <formula>"▼矛盾"</formula>
    </cfRule>
  </conditionalFormatting>
  <conditionalFormatting sqref="AM164:AQ164">
    <cfRule type="cellIs" dxfId="29" priority="160" stopIfTrue="1" operator="greaterThanOrEqual">
      <formula>"●適合"</formula>
    </cfRule>
    <cfRule type="cellIs" dxfId="28" priority="161" stopIfTrue="1" operator="equal">
      <formula>"◆未達"</formula>
    </cfRule>
    <cfRule type="cellIs" dxfId="27" priority="162" stopIfTrue="1" operator="equal">
      <formula>"▼矛盾"</formula>
    </cfRule>
  </conditionalFormatting>
  <conditionalFormatting sqref="AQ166:AR166 AM166:AO166">
    <cfRule type="cellIs" dxfId="26" priority="163" stopIfTrue="1" operator="greaterThanOrEqual">
      <formula>"●適合"</formula>
    </cfRule>
    <cfRule type="cellIs" dxfId="25" priority="164" stopIfTrue="1" operator="equal">
      <formula>"◆未達"</formula>
    </cfRule>
    <cfRule type="cellIs" dxfId="24" priority="165" stopIfTrue="1" operator="equal">
      <formula>"▼矛盾"</formula>
    </cfRule>
  </conditionalFormatting>
  <conditionalFormatting sqref="AP166">
    <cfRule type="cellIs" dxfId="23" priority="166" stopIfTrue="1" operator="greaterThanOrEqual">
      <formula>"●適合"</formula>
    </cfRule>
    <cfRule type="cellIs" dxfId="22" priority="167" stopIfTrue="1" operator="equal">
      <formula>"◆未達"</formula>
    </cfRule>
    <cfRule type="cellIs" dxfId="21" priority="168" stopIfTrue="1" operator="equal">
      <formula>"▼矛盾"</formula>
    </cfRule>
  </conditionalFormatting>
  <conditionalFormatting sqref="AH256:AI257 AH259:AI263 AM257:AQ257 AM259:AP263 AQ259:AQ260 AQ262:AQ263">
    <cfRule type="cellIs" dxfId="20" priority="169" stopIfTrue="1" operator="greaterThanOrEqual">
      <formula>"●適合"</formula>
    </cfRule>
    <cfRule type="cellIs" dxfId="19" priority="170" stopIfTrue="1" operator="equal">
      <formula>"◆未達"</formula>
    </cfRule>
    <cfRule type="cellIs" dxfId="18" priority="171" stopIfTrue="1" operator="equal">
      <formula>"▼矛盾"</formula>
    </cfRule>
  </conditionalFormatting>
  <conditionalFormatting sqref="AJ57">
    <cfRule type="cellIs" dxfId="17" priority="172" stopIfTrue="1" operator="greaterThanOrEqual">
      <formula>"●適合"</formula>
    </cfRule>
    <cfRule type="cellIs" dxfId="16" priority="173" stopIfTrue="1" operator="equal">
      <formula>"◆未達"</formula>
    </cfRule>
    <cfRule type="cellIs" dxfId="15" priority="174" stopIfTrue="1" operator="equal">
      <formula>"▼矛盾"</formula>
    </cfRule>
  </conditionalFormatting>
  <conditionalFormatting sqref="AP58">
    <cfRule type="cellIs" dxfId="14" priority="175" stopIfTrue="1" operator="greaterThanOrEqual">
      <formula>"●適合"</formula>
    </cfRule>
    <cfRule type="cellIs" dxfId="13" priority="176" stopIfTrue="1" operator="equal">
      <formula>"◆未達"</formula>
    </cfRule>
    <cfRule type="cellIs" dxfId="12" priority="177" stopIfTrue="1" operator="equal">
      <formula>"▼矛盾"</formula>
    </cfRule>
  </conditionalFormatting>
  <conditionalFormatting sqref="AT58">
    <cfRule type="cellIs" dxfId="11" priority="178" stopIfTrue="1" operator="greaterThanOrEqual">
      <formula>"●適合"</formula>
    </cfRule>
    <cfRule type="cellIs" dxfId="10" priority="179" stopIfTrue="1" operator="equal">
      <formula>"◆未達"</formula>
    </cfRule>
    <cfRule type="cellIs" dxfId="9" priority="180" stopIfTrue="1" operator="equal">
      <formula>"▼矛盾"</formula>
    </cfRule>
  </conditionalFormatting>
  <conditionalFormatting sqref="AM90:AO90 AQ90:AS90">
    <cfRule type="cellIs" dxfId="8" priority="181" stopIfTrue="1" operator="greaterThanOrEqual">
      <formula>"●適合"</formula>
    </cfRule>
    <cfRule type="cellIs" dxfId="7" priority="182" stopIfTrue="1" operator="equal">
      <formula>"◆未達"</formula>
    </cfRule>
    <cfRule type="cellIs" dxfId="6" priority="183" stopIfTrue="1" operator="equal">
      <formula>"▼矛盾"</formula>
    </cfRule>
  </conditionalFormatting>
  <conditionalFormatting sqref="AP90">
    <cfRule type="cellIs" dxfId="5" priority="184" stopIfTrue="1" operator="greaterThanOrEqual">
      <formula>"●適合"</formula>
    </cfRule>
    <cfRule type="cellIs" dxfId="4" priority="185" stopIfTrue="1" operator="equal">
      <formula>"◆未達"</formula>
    </cfRule>
    <cfRule type="cellIs" dxfId="3" priority="186" stopIfTrue="1" operator="equal">
      <formula>"▼矛盾"</formula>
    </cfRule>
  </conditionalFormatting>
  <conditionalFormatting sqref="AT90">
    <cfRule type="cellIs" dxfId="2" priority="187" stopIfTrue="1" operator="greaterThanOrEqual">
      <formula>"●適合"</formula>
    </cfRule>
    <cfRule type="cellIs" dxfId="1" priority="188" stopIfTrue="1" operator="equal">
      <formula>"◆未達"</formula>
    </cfRule>
    <cfRule type="cellIs" dxfId="0" priority="189"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バリフリ【本則基準】</vt:lpstr>
      <vt:lpstr>バリフリ【本則基準】!Print_Area</vt:lpstr>
      <vt:lpstr>バリフリ【本則基準】!Print_Titles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C20406</dc:creator>
  <cp:lastModifiedBy>C20406</cp:lastModifiedBy>
  <dcterms:created xsi:type="dcterms:W3CDTF">2024-02-19T01:34:35Z</dcterms:created>
  <dcterms:modified xsi:type="dcterms:W3CDTF">2024-02-19T01:35:17Z</dcterms:modified>
</cp:coreProperties>
</file>